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0500" tabRatio="680" activeTab="1"/>
  </bookViews>
  <sheets>
    <sheet name="Instructions" sheetId="1" r:id="rId1"/>
    <sheet name="Draw Submission Checklist" sheetId="2" r:id="rId2"/>
    <sheet name="Final Sources of Funds" sheetId="3" r:id="rId3"/>
    <sheet name="Final Budget" sheetId="4" r:id="rId4"/>
    <sheet name="Vendor List" sheetId="5" r:id="rId5"/>
    <sheet name="Disbursement Req" sheetId="6" r:id="rId6"/>
    <sheet name="App &amp; Cert for Payment" sheetId="7" r:id="rId7"/>
    <sheet name="Draw Schedule" sheetId="8" r:id="rId8"/>
    <sheet name="Budget Reallocation Req." sheetId="9" r:id="rId9"/>
    <sheet name="Close Out Report" sheetId="10" r:id="rId10"/>
    <sheet name="Section 3 Reporting" sheetId="11" r:id="rId11"/>
    <sheet name="Final Match Report" sheetId="12" r:id="rId12"/>
    <sheet name="Mitigation Certification" sheetId="13" r:id="rId13"/>
    <sheet name="NHTF Certification" sheetId="14" r:id="rId14"/>
  </sheets>
  <definedNames>
    <definedName name="_xlnm.Print_Area" localSheetId="6">'App &amp; Cert for Payment'!$A$1:$I$32</definedName>
    <definedName name="_xlnm.Print_Area" localSheetId="8">'Budget Reallocation Req.'!$A$1:$G$49</definedName>
    <definedName name="_xlnm.Print_Area" localSheetId="9">'Close Out Report'!$A$1:$J$366</definedName>
    <definedName name="_xlnm.Print_Area" localSheetId="5">'Disbursement Req'!$A$1:$Q$103</definedName>
    <definedName name="_xlnm.Print_Area" localSheetId="7">'Draw Schedule'!$A$1:$Q$40</definedName>
    <definedName name="_xlnm.Print_Area" localSheetId="1">'Draw Submission Checklist'!$A$1:$E$45</definedName>
    <definedName name="_xlnm.Print_Area" localSheetId="3">'Final Budget'!$A$1:$G$110</definedName>
    <definedName name="_xlnm.Print_Area" localSheetId="2">'Final Sources of Funds'!$A$1:$E$21</definedName>
    <definedName name="_xlnm.Print_Area" localSheetId="0">'Instructions'!$A$1:$B$24</definedName>
    <definedName name="_xlnm.Print_Area" localSheetId="10">'Section 3 Reporting'!$A$1:$L$98</definedName>
    <definedName name="_xlnm.Print_Area" localSheetId="4">'Vendor List'!$A$1:$E$55</definedName>
    <definedName name="_xlnm.Print_Titles" localSheetId="5">'Disbursement Req'!$5:$5</definedName>
    <definedName name="_xlnm.Print_Titles" localSheetId="3">'Final Budget'!$4:$4</definedName>
    <definedName name="Z_079763D4_389D_4E46_BC38_4082D2B4A8A7_.wvu.Cols" localSheetId="8" hidden="1">'Budget Reallocation Req.'!$L:$L</definedName>
    <definedName name="Z_079763D4_389D_4E46_BC38_4082D2B4A8A7_.wvu.Cols" localSheetId="9" hidden="1">'Close Out Report'!$L:$U</definedName>
    <definedName name="Z_079763D4_389D_4E46_BC38_4082D2B4A8A7_.wvu.Cols" localSheetId="5" hidden="1">'Disbursement Req'!$AG:$AY</definedName>
    <definedName name="Z_079763D4_389D_4E46_BC38_4082D2B4A8A7_.wvu.Cols" localSheetId="3" hidden="1">'Final Budget'!$H:$K</definedName>
    <definedName name="Z_079763D4_389D_4E46_BC38_4082D2B4A8A7_.wvu.PrintArea" localSheetId="6" hidden="1">'App &amp; Cert for Payment'!$A$1:$I$32</definedName>
    <definedName name="Z_079763D4_389D_4E46_BC38_4082D2B4A8A7_.wvu.PrintArea" localSheetId="8" hidden="1">'Budget Reallocation Req.'!$A$1:$G$49</definedName>
    <definedName name="Z_079763D4_389D_4E46_BC38_4082D2B4A8A7_.wvu.PrintArea" localSheetId="9" hidden="1">'Close Out Report'!$A$1:$J$366</definedName>
    <definedName name="Z_079763D4_389D_4E46_BC38_4082D2B4A8A7_.wvu.PrintArea" localSheetId="5" hidden="1">'Disbursement Req'!$A$1:$Q$103</definedName>
    <definedName name="Z_079763D4_389D_4E46_BC38_4082D2B4A8A7_.wvu.PrintArea" localSheetId="7" hidden="1">'Draw Schedule'!$A$1:$Q$40</definedName>
    <definedName name="Z_079763D4_389D_4E46_BC38_4082D2B4A8A7_.wvu.PrintArea" localSheetId="1" hidden="1">'Draw Submission Checklist'!$A$1:$E$45</definedName>
    <definedName name="Z_079763D4_389D_4E46_BC38_4082D2B4A8A7_.wvu.PrintArea" localSheetId="3" hidden="1">'Final Budget'!$A$1:$G$110</definedName>
    <definedName name="Z_079763D4_389D_4E46_BC38_4082D2B4A8A7_.wvu.PrintArea" localSheetId="2" hidden="1">'Final Sources of Funds'!$A$1:$E$21</definedName>
    <definedName name="Z_079763D4_389D_4E46_BC38_4082D2B4A8A7_.wvu.PrintArea" localSheetId="0" hidden="1">'Instructions'!$A$1:$B$24</definedName>
    <definedName name="Z_079763D4_389D_4E46_BC38_4082D2B4A8A7_.wvu.PrintArea" localSheetId="10" hidden="1">'Section 3 Reporting'!$A$1:$L$98</definedName>
    <definedName name="Z_079763D4_389D_4E46_BC38_4082D2B4A8A7_.wvu.PrintArea" localSheetId="4" hidden="1">'Vendor List'!$A$1:$E$55</definedName>
    <definedName name="Z_079763D4_389D_4E46_BC38_4082D2B4A8A7_.wvu.PrintTitles" localSheetId="5" hidden="1">'Disbursement Req'!$5:$5</definedName>
    <definedName name="Z_079763D4_389D_4E46_BC38_4082D2B4A8A7_.wvu.PrintTitles" localSheetId="3" hidden="1">'Final Budget'!$4:$4</definedName>
    <definedName name="Z_079763D4_389D_4E46_BC38_4082D2B4A8A7_.wvu.Rows" localSheetId="6" hidden="1">'App &amp; Cert for Payment'!$27:$33</definedName>
    <definedName name="Z_079763D4_389D_4E46_BC38_4082D2B4A8A7_.wvu.Rows" localSheetId="9" hidden="1">'Close Out Report'!$73:$345</definedName>
    <definedName name="Z_079763D4_389D_4E46_BC38_4082D2B4A8A7_.wvu.Rows" localSheetId="3" hidden="1">'Final Budget'!$101:$110</definedName>
  </definedNames>
  <calcPr fullCalcOnLoad="1"/>
</workbook>
</file>

<file path=xl/comments14.xml><?xml version="1.0" encoding="utf-8"?>
<comments xmlns="http://schemas.openxmlformats.org/spreadsheetml/2006/main">
  <authors>
    <author>MFDL Policy Research Specialist</author>
  </authors>
  <commentList>
    <comment ref="A1" authorId="0">
      <text>
        <r>
          <rPr>
            <b/>
            <sz val="9"/>
            <rFont val="Tahoma"/>
            <family val="2"/>
          </rPr>
          <t>MFDL Policy Research Specialist:</t>
        </r>
        <r>
          <rPr>
            <sz val="9"/>
            <rFont val="Tahoma"/>
            <family val="2"/>
          </rPr>
          <t xml:space="preserve">
</t>
        </r>
      </text>
    </comment>
  </commentList>
</comments>
</file>

<file path=xl/comments4.xml><?xml version="1.0" encoding="utf-8"?>
<comments xmlns="http://schemas.openxmlformats.org/spreadsheetml/2006/main">
  <authors>
    <author>Cameron Dorsey</author>
  </authors>
  <commentList>
    <comment ref="D95" authorId="0">
      <text>
        <r>
          <rPr>
            <sz val="8"/>
            <rFont val="Tahoma"/>
            <family val="2"/>
          </rPr>
          <t>Should match your Direct Loan award amount.</t>
        </r>
      </text>
    </comment>
  </commentList>
</comments>
</file>

<file path=xl/comments6.xml><?xml version="1.0" encoding="utf-8"?>
<comments xmlns="http://schemas.openxmlformats.org/spreadsheetml/2006/main">
  <authors>
    <author>Cameron Dorsey</author>
  </authors>
  <commentList>
    <comment ref="N6" authorId="0">
      <text>
        <r>
          <rPr>
            <b/>
            <sz val="8"/>
            <rFont val="Tahoma"/>
            <family val="2"/>
          </rPr>
          <t>Cameron Dorsey:</t>
        </r>
        <r>
          <rPr>
            <sz val="8"/>
            <rFont val="Tahoma"/>
            <family val="2"/>
          </rPr>
          <t xml:space="preserve">
Insert "Y" once you have checked for possible duplicative requests.</t>
        </r>
      </text>
    </comment>
    <comment ref="E6" authorId="0">
      <text>
        <r>
          <rPr>
            <b/>
            <sz val="8"/>
            <rFont val="Tahoma"/>
            <family val="2"/>
          </rPr>
          <t>Cameron Dorsey:</t>
        </r>
        <r>
          <rPr>
            <sz val="8"/>
            <rFont val="Tahoma"/>
            <family val="2"/>
          </rPr>
          <t xml:space="preserve">
The payee must have been added to the Vendor List tab to be shown as an option in the dropdown box.</t>
        </r>
      </text>
    </comment>
  </commentList>
</comments>
</file>

<file path=xl/sharedStrings.xml><?xml version="1.0" encoding="utf-8"?>
<sst xmlns="http://schemas.openxmlformats.org/spreadsheetml/2006/main" count="591" uniqueCount="466">
  <si>
    <t>ACQUISITION</t>
  </si>
  <si>
    <t>OTHER CONSTRUCTION COSTS</t>
  </si>
  <si>
    <t>Contractor overhead (&lt;2%)</t>
  </si>
  <si>
    <t>Contractor profit (&lt;6%)</t>
  </si>
  <si>
    <t>Architectural - Design fees</t>
  </si>
  <si>
    <t>Architectural - Supervision fees</t>
  </si>
  <si>
    <t>Engineering fees</t>
  </si>
  <si>
    <t>Real estate attorney/other legal fees</t>
  </si>
  <si>
    <t>Accounting fees</t>
  </si>
  <si>
    <t>Building permits &amp; related costs</t>
  </si>
  <si>
    <t>Market analysis</t>
  </si>
  <si>
    <t xml:space="preserve">Soils report </t>
  </si>
  <si>
    <t>Survey</t>
  </si>
  <si>
    <t xml:space="preserve">Marketing </t>
  </si>
  <si>
    <t>Course of construction insurance</t>
  </si>
  <si>
    <t>Hazard &amp; liability insurance</t>
  </si>
  <si>
    <t>Real property taxes</t>
  </si>
  <si>
    <t>Personal property taxes</t>
  </si>
  <si>
    <t>Tenant relocation expenses</t>
  </si>
  <si>
    <t>Subtotal Indirect Const. Cost</t>
  </si>
  <si>
    <t>Subtotal Developer's Fees</t>
  </si>
  <si>
    <t>PERMANENT LOAN(S)</t>
  </si>
  <si>
    <t>BRIDGE LOAN(S)</t>
  </si>
  <si>
    <t>Subtotal Financing Cost</t>
  </si>
  <si>
    <t>RESERVES</t>
  </si>
  <si>
    <t>Rent-up</t>
  </si>
  <si>
    <t>Operating</t>
  </si>
  <si>
    <t xml:space="preserve">Replacement </t>
  </si>
  <si>
    <t>Escrows</t>
  </si>
  <si>
    <t>Subtotal Reserves</t>
  </si>
  <si>
    <t>Impact Fees</t>
  </si>
  <si>
    <t>Appraisal</t>
  </si>
  <si>
    <t>Environmental assessment</t>
  </si>
  <si>
    <t>TOTAL DIRECT HARD COSTS</t>
  </si>
  <si>
    <t>TOTAL RESIDENTIAL DEVELOPMENT COSTS</t>
  </si>
  <si>
    <t>Contingency (&lt;5%)</t>
  </si>
  <si>
    <t>SITE WORK</t>
  </si>
  <si>
    <t>OFF-SITES</t>
  </si>
  <si>
    <t>DIRECT CONSTRUCTION COSTS</t>
  </si>
  <si>
    <t>Total Contractor Fee Budgeted</t>
  </si>
  <si>
    <t>DEVELOPER FEES</t>
  </si>
  <si>
    <t>Housing consultant fees</t>
  </si>
  <si>
    <t>FINANCING COSTS:</t>
  </si>
  <si>
    <t>CONSTRUCTION LOAN(S)</t>
  </si>
  <si>
    <t>INDIRECT/SOFT CONSTRUCTION COSTS</t>
  </si>
  <si>
    <t>Acquisition Closing/Legal/Other</t>
  </si>
  <si>
    <t>Validation Type</t>
  </si>
  <si>
    <t>AIA G702/3</t>
  </si>
  <si>
    <t>Related Party Invoice</t>
  </si>
  <si>
    <t>Third-Party Invoice</t>
  </si>
  <si>
    <t>Invoice No.</t>
  </si>
  <si>
    <t>Invoice Date</t>
  </si>
  <si>
    <t>Final HUD-1</t>
  </si>
  <si>
    <t>Acquisition Contract Price</t>
  </si>
  <si>
    <t>Final Budget</t>
  </si>
  <si>
    <t>Total Acquisition</t>
  </si>
  <si>
    <t>- Commercial Space Costs</t>
  </si>
  <si>
    <t>TOTAL HOUSING DEVELOPMENT COSTS</t>
  </si>
  <si>
    <t>Other Financing Costs</t>
  </si>
  <si>
    <t>OTHER FINANCING COSTS</t>
  </si>
  <si>
    <t>Other Indirect/Soft Costs</t>
  </si>
  <si>
    <t>Developer fee- Profit or fee</t>
  </si>
  <si>
    <t>Construction Loan Interest</t>
  </si>
  <si>
    <t>Construction Loan origination fees</t>
  </si>
  <si>
    <t>Construction Loan Title &amp; recording fees</t>
  </si>
  <si>
    <t>Construction Loan Closing costs &amp; legal fees</t>
  </si>
  <si>
    <t>Construction Loan - Inspection fees</t>
  </si>
  <si>
    <t>Construction Loan - Credit Report</t>
  </si>
  <si>
    <t>Construction Loan - Discount Points</t>
  </si>
  <si>
    <t>Permanent Loan Title &amp; recording fees</t>
  </si>
  <si>
    <t>Permanent Loan Closing costs &amp; legal</t>
  </si>
  <si>
    <t>Permanent Loan Bond premium</t>
  </si>
  <si>
    <t>Permanent Loan Discount points</t>
  </si>
  <si>
    <t>Permanent Loan Credit report</t>
  </si>
  <si>
    <t>Permanent Loan Credit enhancement fees</t>
  </si>
  <si>
    <t>Permanent Loan Prepaid MIP</t>
  </si>
  <si>
    <t>Bridge Loan Interest</t>
  </si>
  <si>
    <t>Bridge Loan Title &amp; recording fees</t>
  </si>
  <si>
    <t>Bridge Loan Closing costs &amp; legal fees</t>
  </si>
  <si>
    <t>Other Financing - Tax credit fees</t>
  </si>
  <si>
    <t>Other Financing - Tax and/or bond counsel</t>
  </si>
  <si>
    <t>Other Financing - Payment bonds</t>
  </si>
  <si>
    <t>Other Financing - Performance bonds</t>
  </si>
  <si>
    <t>Other Financing - Credit enhancement fees</t>
  </si>
  <si>
    <t>Other Financing - Mortgage insurance premiums</t>
  </si>
  <si>
    <t>Other Financing - Cost of underwriting &amp; issuance</t>
  </si>
  <si>
    <t>Other Financing - Syndication organizational cost</t>
  </si>
  <si>
    <t>Other Financing - Tax opinion</t>
  </si>
  <si>
    <t>Other Financing - Contractor Guarantee Fee</t>
  </si>
  <si>
    <t>Other Financing - Developer Guarantee Fee</t>
  </si>
  <si>
    <t>Contractor General requirements (&lt;6%)</t>
  </si>
  <si>
    <t>Contract #</t>
  </si>
  <si>
    <r>
      <t xml:space="preserve">Approval Date
</t>
    </r>
    <r>
      <rPr>
        <sz val="6"/>
        <rFont val="Times New Roman"/>
        <family val="1"/>
      </rPr>
      <t>(FOR TDHCA USE)</t>
    </r>
  </si>
  <si>
    <t>Phone</t>
  </si>
  <si>
    <t>Contractor / Subcontractor / Vendor Name</t>
  </si>
  <si>
    <t>Address</t>
  </si>
  <si>
    <t>Code*</t>
  </si>
  <si>
    <t>COST CATA</t>
  </si>
  <si>
    <t>INVOICE TYPE</t>
  </si>
  <si>
    <t>VENDOR NAME</t>
  </si>
  <si>
    <t>Tax ID Number</t>
  </si>
  <si>
    <t>*</t>
  </si>
  <si>
    <t>S = Subcontractor; C = Contractor; V = Vendor; EE = Direct Employee</t>
  </si>
  <si>
    <t>Must Complete Vendor List</t>
  </si>
  <si>
    <t>Type of Work Performed</t>
  </si>
  <si>
    <t>Cost Category</t>
  </si>
  <si>
    <t>FOR TDHCA USE</t>
  </si>
  <si>
    <t>asd</t>
  </si>
  <si>
    <r>
      <t xml:space="preserve">Approved By
</t>
    </r>
    <r>
      <rPr>
        <sz val="6"/>
        <rFont val="Times New Roman"/>
        <family val="1"/>
      </rPr>
      <t>(FOR TDHCA USE)</t>
    </r>
  </si>
  <si>
    <t>INSTRUCTIONS</t>
  </si>
  <si>
    <t>Comments</t>
  </si>
  <si>
    <t>Developer fee- General &amp; Administrative</t>
  </si>
  <si>
    <t>CHANGE ORDERS</t>
  </si>
  <si>
    <t>Total Change Orders</t>
  </si>
  <si>
    <t>FINAL RESIDENTIAL DEVELOPMENT COSTS</t>
  </si>
  <si>
    <t>Retainage:</t>
  </si>
  <si>
    <t>Requested Amount</t>
  </si>
  <si>
    <r>
      <t xml:space="preserve">Modify if approval is less than requested
</t>
    </r>
    <r>
      <rPr>
        <sz val="6"/>
        <rFont val="Times New Roman"/>
        <family val="1"/>
      </rPr>
      <t>(FOR TDHCA USE)</t>
    </r>
  </si>
  <si>
    <t>DEVELOPMENT INFORMATION</t>
  </si>
  <si>
    <t>Development Owner:</t>
  </si>
  <si>
    <t>Contract Number</t>
  </si>
  <si>
    <t>Development Name:</t>
  </si>
  <si>
    <t>Activity Type</t>
  </si>
  <si>
    <t>Property Type</t>
  </si>
  <si>
    <t>Name of Contact:</t>
  </si>
  <si>
    <t>Phone Number:</t>
  </si>
  <si>
    <t>Rehabilitation Only</t>
  </si>
  <si>
    <t>Condominium</t>
  </si>
  <si>
    <t>New Construction Only</t>
  </si>
  <si>
    <t>Cooperative</t>
  </si>
  <si>
    <t>Acquisition Only</t>
  </si>
  <si>
    <t>Single Room Occupancy</t>
  </si>
  <si>
    <t>Completion Activity Type</t>
  </si>
  <si>
    <t>Acquisition &amp; Rehabilitation</t>
  </si>
  <si>
    <t>Apartment</t>
  </si>
  <si>
    <t>Acquisition &amp; New Construction</t>
  </si>
  <si>
    <t>Other</t>
  </si>
  <si>
    <t>Mixed Use</t>
  </si>
  <si>
    <t>Mixed Income</t>
  </si>
  <si>
    <t>UNITS</t>
  </si>
  <si>
    <t>Total</t>
  </si>
  <si>
    <t>Completed</t>
  </si>
  <si>
    <t>Energy Star-Qualified</t>
  </si>
  <si>
    <t>Section 504 Accessible</t>
  </si>
  <si>
    <t>COSTS</t>
  </si>
  <si>
    <t>(1) Amortized Loan</t>
  </si>
  <si>
    <t>(2) Grant</t>
  </si>
  <si>
    <t>(3) Deferred Payment Loan</t>
  </si>
  <si>
    <t>(4) Other:</t>
  </si>
  <si>
    <t>Public Funds</t>
  </si>
  <si>
    <t>(1) Other Federal Funds</t>
  </si>
  <si>
    <t>(2) State/Local Funds</t>
  </si>
  <si>
    <t>(3) Tax-Exempt Bond Proceeds</t>
  </si>
  <si>
    <t>Private Funds</t>
  </si>
  <si>
    <t>(1) Private Loans</t>
  </si>
  <si>
    <t>(2) Owner Cash Contribution</t>
  </si>
  <si>
    <t>(3) Private Grants</t>
  </si>
  <si>
    <t>BENEFICIARIES</t>
  </si>
  <si>
    <t>Unit #</t>
  </si>
  <si>
    <t># of Bdrm</t>
  </si>
  <si>
    <t>Occupant</t>
  </si>
  <si>
    <t>Mo. Rent</t>
  </si>
  <si>
    <t>Rent Restriction</t>
  </si>
  <si>
    <t>Hispanic</t>
  </si>
  <si>
    <t>Race</t>
  </si>
  <si>
    <t>Household Size</t>
  </si>
  <si>
    <t>Household Type</t>
  </si>
  <si>
    <t>Assistance Type</t>
  </si>
  <si>
    <t>SRO</t>
  </si>
  <si>
    <t>Tenant</t>
  </si>
  <si>
    <t>0 - 30%</t>
  </si>
  <si>
    <t>Yes</t>
  </si>
  <si>
    <t>1 Person</t>
  </si>
  <si>
    <t>Efficiency</t>
  </si>
  <si>
    <t>Owner</t>
  </si>
  <si>
    <t>No</t>
  </si>
  <si>
    <t>2 Persons</t>
  </si>
  <si>
    <t>1 Bedroom</t>
  </si>
  <si>
    <t>Vacant</t>
  </si>
  <si>
    <t>3 Persons</t>
  </si>
  <si>
    <t>2 Bedrooms</t>
  </si>
  <si>
    <t>4 Persons</t>
  </si>
  <si>
    <t>3 Bedrooms</t>
  </si>
  <si>
    <t>5 Persons</t>
  </si>
  <si>
    <t>4 Bedrooms</t>
  </si>
  <si>
    <t>6 Persons</t>
  </si>
  <si>
    <t>7 Persons</t>
  </si>
  <si>
    <t>≥ 8 Persons</t>
  </si>
  <si>
    <t>11 - White</t>
  </si>
  <si>
    <t>1 - Single, nonelderly</t>
  </si>
  <si>
    <t>1 - Section 8</t>
  </si>
  <si>
    <t>12 - Black or African American</t>
  </si>
  <si>
    <t>2 - Elderly</t>
  </si>
  <si>
    <t>2 - HOME TBRA</t>
  </si>
  <si>
    <t>13 - Asian</t>
  </si>
  <si>
    <t>3 - Single parent</t>
  </si>
  <si>
    <t>3 - Other Federal, State or Local Assistance</t>
  </si>
  <si>
    <t>14 - American Indian or Alaska Native</t>
  </si>
  <si>
    <t>4 - Two parents</t>
  </si>
  <si>
    <t>4 - No Assistance</t>
  </si>
  <si>
    <t>15 - Native Hawaiian or Pacific Islander</t>
  </si>
  <si>
    <t>5 - Other</t>
  </si>
  <si>
    <t>16 - American Indian or Alaska Native &amp; White</t>
  </si>
  <si>
    <t>17 - Asian &amp; White</t>
  </si>
  <si>
    <t>18 - Black or African American</t>
  </si>
  <si>
    <t>19 - American Indian or Alaska Native &amp; 
      Black or African American</t>
  </si>
  <si>
    <t>20 - Other Multi-Racial</t>
  </si>
  <si>
    <t>Note: Failure to complete this form and applicable Sections in its entirety will result in noncompliance. In addition, any individual other than an Owner or General Partner of the Development is not permitted to sign this form, unless permitted by TDHCA.</t>
  </si>
  <si>
    <t>Under penalties of perjury, I certify that the information presented in this Certification is true and accurate to the best of my knowledge and belief.  The undersigned further understands that providing false representations herein constitutes an act of fraud.</t>
  </si>
  <si>
    <t>Development Owner Representative:</t>
  </si>
  <si>
    <t>Date</t>
  </si>
  <si>
    <t>If executed by person other than Development Owner or General Partner, signatory authority must be attached.</t>
  </si>
  <si>
    <t>Development Address:</t>
  </si>
  <si>
    <t>AVAILABLE BALANCE</t>
  </si>
  <si>
    <t>CERTIFICATION</t>
  </si>
  <si>
    <t>Development General Contractor:</t>
  </si>
  <si>
    <t>Development Architect:</t>
  </si>
  <si>
    <t>Draw Request #</t>
  </si>
  <si>
    <t>Costs incurred during period</t>
  </si>
  <si>
    <t>Retainage Withheld</t>
  </si>
  <si>
    <t>Less Retainage (10%)</t>
  </si>
  <si>
    <t>Is this the final draw for release of retainage?</t>
  </si>
  <si>
    <t>Permanent Loan Origination fees</t>
  </si>
  <si>
    <t>Bridge Loan Origination fees</t>
  </si>
  <si>
    <t>Required Retainage</t>
  </si>
  <si>
    <t>Source #</t>
  </si>
  <si>
    <t>Funding Description</t>
  </si>
  <si>
    <t>Financing Participants</t>
  </si>
  <si>
    <t>Mortgage Revenue Bonds</t>
  </si>
  <si>
    <t xml:space="preserve">HTC Syndication Proceeds </t>
  </si>
  <si>
    <t xml:space="preserve">Historic Tax Credit Syndication Proceeds </t>
  </si>
  <si>
    <t xml:space="preserve">Other Federal Loan or Grant </t>
  </si>
  <si>
    <t xml:space="preserve">Other State Loan or Grant </t>
  </si>
  <si>
    <t>Local Government Loan or Grant</t>
  </si>
  <si>
    <t>Private Loan or Grant</t>
  </si>
  <si>
    <t>Cash Equity</t>
  </si>
  <si>
    <t>TOTAL SOURCES OF FUNDS</t>
  </si>
  <si>
    <t>TOTAL USES OF FUNDS</t>
  </si>
  <si>
    <t>Construction Sources</t>
  </si>
  <si>
    <t>Permanent Sources</t>
  </si>
  <si>
    <t>Original Cost Estimate</t>
  </si>
  <si>
    <t>Revised Cost Estimate</t>
  </si>
  <si>
    <t>% Change</t>
  </si>
  <si>
    <t>Line Item</t>
  </si>
  <si>
    <t>Reason for Change</t>
  </si>
  <si>
    <t>CUMULATIVE:</t>
  </si>
  <si>
    <t>TDHCA Acceptance</t>
  </si>
  <si>
    <r>
      <t>≥ 5 Bedrooms</t>
    </r>
  </si>
  <si>
    <r>
      <t xml:space="preserve">Payee
</t>
    </r>
    <r>
      <rPr>
        <i/>
        <sz val="10"/>
        <rFont val="Times New Roman"/>
        <family val="1"/>
      </rPr>
      <t>(Vendor List must be current)</t>
    </r>
  </si>
  <si>
    <t>DRAW/DISBURSEMENT REQUEST CHECKLIST</t>
  </si>
  <si>
    <t>TDHCA</t>
  </si>
  <si>
    <t xml:space="preserve"> (plus retainage)</t>
  </si>
  <si>
    <t>Requested Funds</t>
  </si>
  <si>
    <t xml:space="preserve">   MAX DEVELOPER FEE FROM REA REPORT</t>
  </si>
  <si>
    <t>4) neither Development Owner, nor any agent of Development Owner, has been served with any notice, written or oral, that a lien will be claimed for any unpaid amount for materials delivered, labor performed, services provided, or materials provided in connection with the construction of all or any portion of the Development herein identified; and
5) to the best of the undersigneds' knowledge, no basis exists for the filing of any mechanic's or materialman's liens with respect to all or any part of the real property or the Development herein identified.</t>
  </si>
  <si>
    <t>&gt;30 - 50%</t>
  </si>
  <si>
    <t>&gt;50 - 60%</t>
  </si>
  <si>
    <t>&gt;60 - 80%</t>
  </si>
  <si>
    <t>Contract Administrator:</t>
  </si>
  <si>
    <t>Total Amount of Award:</t>
  </si>
  <si>
    <t>Contract Administrator Address:</t>
  </si>
  <si>
    <t>Contact Person:</t>
  </si>
  <si>
    <t>Phone: (Include area code)</t>
  </si>
  <si>
    <t>Length of Grant:</t>
  </si>
  <si>
    <t>Reporting Period:</t>
  </si>
  <si>
    <t xml:space="preserve">Date Report Submitted: </t>
  </si>
  <si>
    <t>Program Code:</t>
  </si>
  <si>
    <t>Program Name:</t>
  </si>
  <si>
    <t>Other; describe below.</t>
  </si>
  <si>
    <t>Table Funding:</t>
  </si>
  <si>
    <t>Developer Fee:</t>
  </si>
  <si>
    <t>FINAL DRAW / RELEASE OF RETAINAGE ONLY</t>
  </si>
  <si>
    <r>
      <t xml:space="preserve">Section 3 Report </t>
    </r>
    <r>
      <rPr>
        <b/>
        <sz val="10"/>
        <rFont val="Times New Roman"/>
        <family val="1"/>
      </rPr>
      <t>(tab in this excel workbook.)</t>
    </r>
  </si>
  <si>
    <t>Has evidence of Match been submitted?</t>
  </si>
  <si>
    <t>(Enter provider name)</t>
  </si>
  <si>
    <t>Request for Budget Reallocation #1</t>
  </si>
  <si>
    <t>Request for Budget Reallocation #2</t>
  </si>
  <si>
    <t>Request for Budget Reallocation #3</t>
  </si>
  <si>
    <t>TOTAL Amount of Change:</t>
  </si>
  <si>
    <t>Request for Budget Reallocation #4</t>
  </si>
  <si>
    <t xml:space="preserve">Development Owner </t>
  </si>
  <si>
    <t>Describe all sources of funds and total uses of funds. Information must be consistent with the Development Cost Schedule. Where funds such as tax credits, loan guarantees, and bonds are used, only the proceeds going into the development should be identified so that "sources" match "uses."  HOME Match funds should be entered as a cumulative amount. Enter the entity(ies) who provided the Match in the "Financing Participants" column.  If Match was not required, enter N/A in the "Priority of Lien" column.</t>
  </si>
  <si>
    <t>Draw No.</t>
  </si>
  <si>
    <r>
      <t xml:space="preserve">AIA #          </t>
    </r>
    <r>
      <rPr>
        <sz val="7"/>
        <rFont val="Times New Roman"/>
        <family val="1"/>
      </rPr>
      <t>i.e. Division or Line number</t>
    </r>
    <r>
      <rPr>
        <b/>
        <sz val="10"/>
        <rFont val="Times New Roman"/>
        <family val="1"/>
      </rPr>
      <t xml:space="preserve">
</t>
    </r>
    <r>
      <rPr>
        <sz val="7"/>
        <rFont val="Times New Roman"/>
        <family val="1"/>
      </rPr>
      <t xml:space="preserve">(IF APPICABLE)
</t>
    </r>
  </si>
  <si>
    <t>N/A</t>
  </si>
  <si>
    <t>Draw Request Date</t>
  </si>
  <si>
    <r>
      <t>Possible Duplicate Checked</t>
    </r>
    <r>
      <rPr>
        <b/>
        <sz val="6"/>
        <rFont val="Times New Roman"/>
        <family val="1"/>
      </rPr>
      <t xml:space="preserve">      </t>
    </r>
    <r>
      <rPr>
        <sz val="6"/>
        <rFont val="Times New Roman"/>
        <family val="1"/>
      </rPr>
      <t>(FOR TDHCA USE)</t>
    </r>
  </si>
  <si>
    <t>Cumulative Amount Disbursed to Date</t>
  </si>
  <si>
    <t>Under penalty of perjury, the owner and executor hereby certify by allowing a designated representative to submit this application for payment to the Department through the Housing Contract System, that:</t>
  </si>
  <si>
    <t>Project Completion Report completed in the TDHCA Contract System (located at the activity level)</t>
  </si>
  <si>
    <t>Borrower's Authorization Letter (Request Sample Authorization Letter from Multifamily Staff).</t>
  </si>
  <si>
    <t>Certificate(s) of Occupancy provided by the City or County where the Development is located.</t>
  </si>
  <si>
    <r>
      <t xml:space="preserve">Environmental Mitigation Conditions Certification </t>
    </r>
    <r>
      <rPr>
        <b/>
        <sz val="10"/>
        <rFont val="Times New Roman"/>
        <family val="1"/>
      </rPr>
      <t xml:space="preserve">(tab in this excel workbook) </t>
    </r>
    <r>
      <rPr>
        <sz val="10"/>
        <rFont val="Times New Roman"/>
        <family val="1"/>
      </rPr>
      <t>if applicable.</t>
    </r>
  </si>
  <si>
    <t>LIHTC Proceeds</t>
  </si>
  <si>
    <t>Designated for: Persons with HIV/AIDS</t>
  </si>
  <si>
    <t xml:space="preserve">                    Chronically homeless</t>
  </si>
  <si>
    <t xml:space="preserve">                            Homeless Persons and Families</t>
  </si>
  <si>
    <t>DEVELOPMENT DRAW SCHEDULE</t>
  </si>
  <si>
    <t>DATE:</t>
  </si>
  <si>
    <t>Development Budget</t>
  </si>
  <si>
    <t>Initial Closing Draw 1</t>
  </si>
  <si>
    <t>Draw 2</t>
  </si>
  <si>
    <t>Draw 3</t>
  </si>
  <si>
    <t>Draw 4</t>
  </si>
  <si>
    <t>Draw 5</t>
  </si>
  <si>
    <t>Draw 6</t>
  </si>
  <si>
    <t>Draw 7</t>
  </si>
  <si>
    <t>Draw 8</t>
  </si>
  <si>
    <t>Draw 9</t>
  </si>
  <si>
    <t>Draw 10</t>
  </si>
  <si>
    <t>Draw 11</t>
  </si>
  <si>
    <t>Substantial Completion</t>
  </si>
  <si>
    <t>100% completion</t>
  </si>
  <si>
    <t>Total Uses</t>
  </si>
  <si>
    <t>Sources of Funds</t>
  </si>
  <si>
    <t>Total Sources</t>
  </si>
  <si>
    <t>Subordinate Debt #1</t>
  </si>
  <si>
    <t>Subordinate Debt #2</t>
  </si>
  <si>
    <t>Off-Sites</t>
  </si>
  <si>
    <t>Site Work</t>
  </si>
  <si>
    <t>Direct Construction Costs</t>
  </si>
  <si>
    <t>Uses of Funds</t>
  </si>
  <si>
    <t xml:space="preserve">MATCH TYPE </t>
  </si>
  <si>
    <t xml:space="preserve">AMOUNT </t>
  </si>
  <si>
    <t>USE OF MATCH</t>
  </si>
  <si>
    <t>FINAL MATCH REPORT</t>
  </si>
  <si>
    <t>Special Notes regarding Draw Requests:</t>
  </si>
  <si>
    <t>ALL DRAW REQUESTS</t>
  </si>
  <si>
    <t>If requesting soft costs, itemized invoices for soft costs (must reflect the Development Name or Development Owner Name).</t>
  </si>
  <si>
    <r>
      <t xml:space="preserve">Certificate of Substantial Completion (AIA Form G704) </t>
    </r>
    <r>
      <rPr>
        <u val="single"/>
        <sz val="10"/>
        <rFont val="Times New Roman"/>
        <family val="1"/>
      </rPr>
      <t>signed by Architect, General Contractor, and Owner with $0 as the cost estimate of work that is incomplete or defective.</t>
    </r>
  </si>
  <si>
    <t>The Vendor List must be reflect all Vendors and the General Contractor for which reimbursement of costs are requested. The Vendor List must be updated each time a draw request is submitted.  Tax ID numbers must be filled in for each identified contractor, subcontractor, or vendor.  Ensuring all Tax ID numbers are submitted prior to entering your draw request will ensure you are able to complete the HUD Contractor/Subcontractor report at the time of final draw.</t>
  </si>
  <si>
    <t>SOURCE OF MATCH</t>
  </si>
  <si>
    <t>2) Draw Requests</t>
  </si>
  <si>
    <t>Labor Standards Final Wage Compliance Report (http://www.tdhca.state.tx.us/program-services/davis-bacon/hud.htm) and list of all contractors and subcontractors that were paid under construction contract with business name, address, phone number, and taxpayer ID number, if applicable (12 or more HOME units).</t>
  </si>
  <si>
    <r>
      <t xml:space="preserve">Final Match  Report </t>
    </r>
    <r>
      <rPr>
        <b/>
        <sz val="10"/>
        <rFont val="Times New Roman"/>
        <family val="1"/>
      </rPr>
      <t xml:space="preserve">(tab in this excel workbook.) </t>
    </r>
    <r>
      <rPr>
        <sz val="10"/>
        <rFont val="Times New Roman"/>
        <family val="1"/>
      </rPr>
      <t>Includes forms of match not included earlier. Please refer to Quick Guide to Match here: http://www.tdhca.state.tx.us/multifamily/home/docs/Quick-Guide-Match.pdf</t>
    </r>
  </si>
  <si>
    <t>Architect or Civil Engineer Certification:</t>
  </si>
  <si>
    <t xml:space="preserve">Following HUD Environmental Review Mitigation </t>
  </si>
  <si>
    <t xml:space="preserve">I(we) certify that the Development meets or exceeds the mitigation requirements resulting from the HUD environmental review process (24 CFR Part 58). </t>
  </si>
  <si>
    <t>By:________________________________</t>
  </si>
  <si>
    <t>Signature</t>
  </si>
  <si>
    <t>___________________________________</t>
  </si>
  <si>
    <t>Printed Name</t>
  </si>
  <si>
    <t>Firm Name (If applicable)</t>
  </si>
  <si>
    <t>Seal or Number</t>
  </si>
  <si>
    <r>
      <t>1) Activity Creation (Completed by Multifamily staff prior to or after Loan Closing</t>
    </r>
    <r>
      <rPr>
        <b/>
        <u val="single"/>
        <sz val="10"/>
        <rFont val="Times New Roman"/>
        <family val="1"/>
      </rPr>
      <t>):</t>
    </r>
  </si>
  <si>
    <r>
      <t xml:space="preserve">Each time a draw for Construction Costs is requested and processed, ten percent of the total Construction Cost requested for reimbursement will be withheld by the Department as Retainage. Retainage is held until construction completion/ receipt of a Final Inspection Letter from TDHCA inspection staff and will require additional documentation for release (see Final Draw/Release of Retainage in the Draw Submission Checklist tab). Retainage is </t>
    </r>
    <r>
      <rPr>
        <u val="single"/>
        <sz val="10"/>
        <rFont val="Times New Roman"/>
        <family val="1"/>
      </rPr>
      <t>not</t>
    </r>
    <r>
      <rPr>
        <sz val="10"/>
        <rFont val="Times New Roman"/>
        <family val="1"/>
      </rPr>
      <t xml:space="preserve"> held on acquisition or soft costs.</t>
    </r>
  </si>
  <si>
    <t>Reimbursement of developer fee from Direct Loan funds are subject to the following requirements:</t>
  </si>
  <si>
    <t>Match Funds:</t>
  </si>
  <si>
    <t xml:space="preserve">Evidence of Match must be provided at the time the development is contractually obligated (in accordance with percentage of funds drawn) to provide Match.  Please check your Contract or Commitment for the Match rules that apply to your development.  </t>
  </si>
  <si>
    <t>Draw Workbook in Excel format (All purple tabs completed: Vendor List, Disbursement Request, App &amp; Cert for Payment, Development Draw Schedule)</t>
  </si>
  <si>
    <t>DEVELOPMENT COST SCHEDULE &amp; DIRECT LOAN BUDGET</t>
  </si>
  <si>
    <t>DL Budget</t>
  </si>
  <si>
    <t>TOTAL DIRECT LOAN BUDGET</t>
  </si>
  <si>
    <t>DIRECT LOAN FUNDS DRAWN/REQUESTED TO DATE</t>
  </si>
  <si>
    <t>DIRECT LOAN APPLICATION AND CERTIFICATION OF PAYMENT</t>
  </si>
  <si>
    <t>DIRECT LOAN</t>
  </si>
  <si>
    <t xml:space="preserve">Construction and/or Bridge Loan </t>
  </si>
  <si>
    <t>TDHCA DIRECT LOAN</t>
  </si>
  <si>
    <t>Local HOME/CDBG</t>
  </si>
  <si>
    <t>USDA 515 Loan</t>
  </si>
  <si>
    <t>Deferred Developer Fee</t>
  </si>
  <si>
    <t>FHA 221d4 or 223f Loan</t>
  </si>
  <si>
    <t>CLOSE-OUT REPORT - RENTAL HOUSING DEVELOPMENT</t>
  </si>
  <si>
    <t xml:space="preserve">Match Funds </t>
  </si>
  <si>
    <t>Total Development Cost:</t>
  </si>
  <si>
    <t>$</t>
  </si>
  <si>
    <t>Certification:</t>
  </si>
  <si>
    <t>Total Eligible NHTF Costs:</t>
  </si>
  <si>
    <t>_________________________________</t>
  </si>
  <si>
    <t xml:space="preserve">   As of:</t>
  </si>
  <si>
    <t>Firm Name (if applicable)</t>
  </si>
  <si>
    <t>Certified Public Accountant's                                                                                                       NHTF Cost Certification</t>
  </si>
  <si>
    <t>In our opinion and on the basis of the information submitted herewith, the costs associated with the Development present fairly, in all material respects:</t>
  </si>
  <si>
    <t xml:space="preserve">       I (we) have no financial interest in the Development other than in the practice of our profession. By signing below we acknowledge the stated amounts and terms of all costs and the distribution of funds associated with the Development are accurately evidenced in the MF Draw Workbook (including any revisions submitted with this Certification).</t>
  </si>
  <si>
    <t>Instructions:</t>
  </si>
  <si>
    <t xml:space="preserve">        Under penalty of perjury, the undersigned hereby certifies that to the best of their knowledge the information presented in this certification is true and accurate. I (we) affirm that all Development proceeds have been used for NHTF eligible costs and only for the purpose specified in the NHTF Contract executed by and between the Department and the Development Owner, or as otherwise required under 24 CFR 93.406(b) and 10 TAC Chapters 11,12, and 13.                                                                                                                         </t>
  </si>
  <si>
    <t>Eligible NHTF Costs Expended:</t>
  </si>
  <si>
    <r>
      <t xml:space="preserve">10 TAC </t>
    </r>
    <r>
      <rPr>
        <sz val="10"/>
        <rFont val="Calibri"/>
        <family val="2"/>
      </rPr>
      <t>§</t>
    </r>
    <r>
      <rPr>
        <sz val="10"/>
        <rFont val="Times New Roman"/>
        <family val="1"/>
      </rPr>
      <t xml:space="preserve">13.11(6) allows up to 50% of Direct Loan funds to be drawn in the first draw, for which the remaining funds may be drawn in accordance with construction completion (as evidenced on the G702-703) thereafter. Additionally, a mid-construction inspection must be conducted by TDHCA staff after the property has exceeded 25% completion. The mid-construction inspection request form can be found here: http://www.tdhca.state.tx.us/pmcomp/inspections/construction.htm </t>
    </r>
  </si>
  <si>
    <r>
      <t>Enter the Draw Request number and the date the draw request is being entered.  Select from the Drop Down menu in the Cost Category (scroll up to see all available categories in the drop down list).  Enter the type of  back up support submitted for the disbursement request in Validation Type.  You will be able to select from the Vendors entered in the Vendor List by using the Drop Down menu in the Payee column (the Vendor List must be completed prior to entering draw information into this tab).  If entering a third party invoice, enter the Invoice No. and Invoice Date.  If entering a G702, enter the AIA # as the Invoice No. and the end date of the G702 period as the Invoice Date.   If you are entering a G702 for payment that will not be paid in full by MFDL funds, y</t>
    </r>
    <r>
      <rPr>
        <b/>
        <sz val="10"/>
        <rFont val="Times New Roman"/>
        <family val="1"/>
      </rPr>
      <t>ou must enter the G703 Line numbers corresponding to the requested payment items in the AIA # column and enter each request for payment item separately</t>
    </r>
    <r>
      <rPr>
        <sz val="10"/>
        <rFont val="Times New Roman"/>
        <family val="1"/>
      </rPr>
      <t>.  Enter the Requested amount for the line item (with 10% Retainage deducted) and a short description of the line item in the Type of Work Performed.  When entering any draw after the initial draw request, please use the last approved workbook from the prior draw that is attached in the Housing Contract System.</t>
    </r>
  </si>
  <si>
    <t>Total MFDL Contract Amount</t>
  </si>
  <si>
    <t xml:space="preserve">1) the information presented in this certification is true and accurate to the best of their knowledge;
2) construction has been performed and satisfactorily completed in accordance with the terms and conditions of the Texas Department of Housing and Community Affairs (TDHCA), including, but not limited to, compliance with requirements pertaining to lead-based paint, energy efficiency, and applicable local, state, and federal requirements, pursuant to all rules and guidelines governing the MFDL Program;
3) all proceeds have been, and will be used, for MFDL eligible costs and only for the purpose specified in the MFDL Contract executed by and between the Department and the Development Owner;
</t>
  </si>
  <si>
    <r>
      <t>This Tab must be completed in order to re-allocate budgeted MFDL funds from Acquisition, Hard Cost, or Soft Cost categories after Final Budget Approval and Activity Set Up.  For example, if less funds than anticipated at the time of final budget approval and activity set up were needed to cover soft cost invoices for Architecture design fees, the below table would be filled out for the request to move funds from one itemized budget category (Architecture design fees) to another (hard cost construction) at the time of the draw request.  Note that any time funds are added to one cost category they must be reduced in another (</t>
    </r>
    <r>
      <rPr>
        <b/>
        <sz val="10"/>
        <rFont val="Times New Roman"/>
        <family val="1"/>
      </rPr>
      <t>two</t>
    </r>
    <r>
      <rPr>
        <sz val="10"/>
        <rFont val="Times New Roman"/>
        <family val="1"/>
      </rPr>
      <t xml:space="preserve"> cost category adjustment entries are always necessary when requesting reallocations of budgeted funds and your total % change amount </t>
    </r>
    <r>
      <rPr>
        <b/>
        <sz val="10"/>
        <rFont val="Times New Roman"/>
        <family val="1"/>
      </rPr>
      <t>must equal 0.0%</t>
    </r>
    <r>
      <rPr>
        <sz val="10"/>
        <rFont val="Times New Roman"/>
        <family val="1"/>
      </rPr>
      <t xml:space="preserve"> after reallocations are made). </t>
    </r>
  </si>
  <si>
    <t>MFDL Funds</t>
  </si>
  <si>
    <t>DOCUMENTATION ON FILE (Indicate match documentation and MFDL-eligibility documentation)</t>
  </si>
  <si>
    <t xml:space="preserve">After Multifamily staff has created the contract in the Housing Contract System (HCS), MFDL staff will complete the blue tabs of this workbook (Final Sources of Funds and Final Budget) based on the Closing Memo to the Underwriting Report from REA staff. The workbook will then be sent to you - the borrower - for completion of the Direct Loan Budget column in the Final Budget tab - essentially, itemizing the MFDL funds among acquisition, hard costs, and/or soft costs. Once you complete the DL Budget column, please return via email to Multifamily staff. This will allow MFDL staff to create the activity in HCS. Please note that if the project was awarded HOME, NHTF, or NSP funds, Environmental Clearance is required before your Final Budget can be approved. </t>
  </si>
  <si>
    <r>
      <t xml:space="preserve">Review the Draw Submission Checklist tab to ensure that all of the required information has been completed and is included with each draw request.  </t>
    </r>
    <r>
      <rPr>
        <b/>
        <i/>
        <sz val="10"/>
        <rFont val="Times New Roman"/>
        <family val="1"/>
      </rPr>
      <t>PRIOR TO YOUR INITIAL DRAW REQUEST</t>
    </r>
    <r>
      <rPr>
        <sz val="10"/>
        <rFont val="Times New Roman"/>
        <family val="1"/>
      </rPr>
      <t>, please ensure that the bank account information provided in the Direct Deposit Authorization Form remains accurate.  This form will be attached at the the Contract screen in HCS by Multifamily staff.</t>
    </r>
  </si>
  <si>
    <t>Up to 50% of MFDL available in first draw, Direct Loan funds released in accordance with construction completion thereafter:</t>
  </si>
  <si>
    <t xml:space="preserve">If you are planning to have any amount of your Direct Loan award wired to the title company at closing, please contact Multifamily staff directly. </t>
  </si>
  <si>
    <t xml:space="preserve">Housing Tax Credit Syndication Proceeds </t>
  </si>
  <si>
    <t>All Developments assisted with National Housing Trust Fund (NHTF) must submit an NHTF Cost Certification as required under 24 CFR 93.406(b), 10 TAC Chapters 11 and 13, and further detailed in the NHTF Contract executed by the Development Owner and the Department. Accordingly, this tab must be completed by a Certified Public Accountant (CPA) licensed to practice public accountancy for the CPA firm that completed the NHTF Cost Certification, which must have been in good standing and satisfied any restrictions placed on the CPA firm's practice by any licensing board before the CPA firm performed the review and certification of costs.</t>
  </si>
  <si>
    <r>
      <t xml:space="preserve">Close Out Report </t>
    </r>
    <r>
      <rPr>
        <b/>
        <sz val="10"/>
        <rFont val="Times New Roman"/>
        <family val="1"/>
      </rPr>
      <t xml:space="preserve">(tab in this excel workbook.)  </t>
    </r>
    <r>
      <rPr>
        <sz val="10"/>
        <rFont val="Times New Roman"/>
        <family val="1"/>
      </rPr>
      <t xml:space="preserve">NOTE:  In the Beneficiaries section, only the initial occupants in the </t>
    </r>
    <r>
      <rPr>
        <u val="single"/>
        <sz val="10"/>
        <color indexed="10"/>
        <rFont val="Times New Roman"/>
        <family val="1"/>
      </rPr>
      <t>Direct Loan</t>
    </r>
    <r>
      <rPr>
        <u val="single"/>
        <sz val="10"/>
        <rFont val="Times New Roman"/>
        <family val="1"/>
      </rPr>
      <t>-assisted units</t>
    </r>
    <r>
      <rPr>
        <sz val="10"/>
        <rFont val="Times New Roman"/>
        <family val="1"/>
      </rPr>
      <t xml:space="preserve"> need to be reported. Please print this tab and have it signed and dated.</t>
    </r>
  </si>
  <si>
    <t>Debt/Equity</t>
  </si>
  <si>
    <t>Continuing subsidy</t>
  </si>
  <si>
    <t>Project-based vouchers</t>
  </si>
  <si>
    <t xml:space="preserve">Project-based rental assistance </t>
  </si>
  <si>
    <t>Source</t>
  </si>
  <si>
    <t>Initial monthly amount</t>
  </si>
  <si>
    <t xml:space="preserve">Initial annual amount </t>
  </si>
  <si>
    <t xml:space="preserve">Totals </t>
  </si>
  <si>
    <r>
      <rPr>
        <sz val="10"/>
        <color indexed="10"/>
        <rFont val="Times New Roman"/>
        <family val="1"/>
      </rPr>
      <t>Direct Loan</t>
    </r>
    <r>
      <rPr>
        <sz val="10"/>
        <rFont val="Times New Roman"/>
        <family val="1"/>
      </rPr>
      <t>-Assisted</t>
    </r>
  </si>
  <si>
    <t>SECTION 3 SUMMARY REPORT</t>
  </si>
  <si>
    <t>24 CFR 75</t>
  </si>
  <si>
    <t>Federal Identification: (grant no.):</t>
  </si>
  <si>
    <t>City and State:</t>
  </si>
  <si>
    <t>Part I: Labor Hours</t>
  </si>
  <si>
    <t>Hours Worked</t>
  </si>
  <si>
    <t>Percent of Total</t>
  </si>
  <si>
    <t>Benchmarks</t>
  </si>
  <si>
    <t>Total Labor Hours</t>
  </si>
  <si>
    <t>Section 3 Labor Hours</t>
  </si>
  <si>
    <t>Answers</t>
  </si>
  <si>
    <t>Targeted Section 3 Labor Hours</t>
  </si>
  <si>
    <t>-?-</t>
  </si>
  <si>
    <t>Part II: Qualitative Efforts</t>
  </si>
  <si>
    <r>
      <t xml:space="preserve">Indicate the efforts made to direct the employment and other economic opportunities generated by HUD financial assistance for housing and community development programs, to the greatest extend feasible, toward low- and very low-income persons, particularly those who are recipients of government assistance for houing. (Check all that apply. 24 CFR </t>
    </r>
    <r>
      <rPr>
        <i/>
        <sz val="10"/>
        <color indexed="8"/>
        <rFont val="Calibri"/>
        <family val="2"/>
      </rPr>
      <t>§</t>
    </r>
    <r>
      <rPr>
        <i/>
        <sz val="10"/>
        <color indexed="8"/>
        <rFont val="Calibri"/>
        <family val="2"/>
      </rPr>
      <t>75.25)</t>
    </r>
  </si>
  <si>
    <t>n/a</t>
  </si>
  <si>
    <t>Solicit job applicants: Public Housing Targeted Section 3 workers who qualify.</t>
  </si>
  <si>
    <t>Solicit job applicants: Other-Funded Targeted Section 3 workers who qualify.</t>
  </si>
  <si>
    <t>Train workers: provide direct on-the-job training or apprenticeship opportunities in the Service Area.</t>
  </si>
  <si>
    <t>Train workers Indirectly: arrange for, contract for, or pay tuition for, off-site training.</t>
  </si>
  <si>
    <t>Technical training off-site: arrange for, contract for, or pay tuition for.</t>
  </si>
  <si>
    <t>Worker Guidance:  Assist with, or refer Section 3 workers to, resources for those seeking employment including: drafting resumes, preparing for interviews, and finding job opportunities by referring residents to job placement services.</t>
  </si>
  <si>
    <t>Section 3 business concerns: strive to identify and secure bids from.</t>
  </si>
  <si>
    <r>
      <t xml:space="preserve">Bid Guidance: provide technical assistance to help Section 3 business concerns understand and bid on contracts. </t>
    </r>
    <r>
      <rPr>
        <i/>
        <sz val="10"/>
        <color indexed="8"/>
        <rFont val="Calibri"/>
        <family val="2"/>
      </rPr>
      <t>(This may involve the Small Business Development Center network, housed at public universities.)</t>
    </r>
  </si>
  <si>
    <t>Divide contracts into smaller jobs to facilitate participation by Section 3 business concerns.</t>
  </si>
  <si>
    <t>Hold one or more job fairs, in the course of the funded project.</t>
  </si>
  <si>
    <t>Provide, or connect residents with, supportive services that can provide direct services or referrals.</t>
  </si>
  <si>
    <t>Provide, or refer Section 3 workers to, services supporting work readiness and retention (e.g., work readiness health screenings, interview clothing, uniforms, test fees, transportation).</t>
  </si>
  <si>
    <t>Assist residents with finding childcare.</t>
  </si>
  <si>
    <t>Assist residents to apply for/ or attend community college or a four-year educational institution.</t>
  </si>
  <si>
    <t>Assist residents to apply for, or attend, vocational/ technical training.</t>
  </si>
  <si>
    <t>Assist Section 3 workers to obtain financial literacy training and/ or coaching.</t>
  </si>
  <si>
    <t>Guide residents to bonding assistance, guaranties, or other efforts to support viable bids from Section 3 business concerns.</t>
  </si>
  <si>
    <t>Provide, or connect residents with, training on computer use or online technologies.</t>
  </si>
  <si>
    <t>Promote use of business registries designed to create opportunities for disadvantaged and small businesses.</t>
  </si>
  <si>
    <r>
      <t xml:space="preserve">Solicit, recruit, engage, or refer residents to the State One-Stop system as defined in Section 121(e)(2) of the Workforce Innovation and Opportunity Act -- </t>
    </r>
    <r>
      <rPr>
        <u val="single"/>
        <sz val="10"/>
        <color indexed="8"/>
        <rFont val="Calibri"/>
        <family val="2"/>
      </rPr>
      <t>https://www.twc.texas.gov/partners/workforce-innovation-opportunity-act-wioa</t>
    </r>
    <r>
      <rPr>
        <sz val="10"/>
        <color indexed="8"/>
        <rFont val="Calibri"/>
        <family val="2"/>
      </rPr>
      <t>.</t>
    </r>
  </si>
  <si>
    <t>Section 3 of the Housing and Urban Development Act of 1968, as amended, 12 U.S.C. 1701u, mandates that the Department ensures that employment and other economic opportunities generated by its housing and community development assistance programs are directed toward low- and very-low income persons, particularly those who are recipients of government assistance housing. The regulations are found at 24 CFR Part 75. The information will be used by the Department to monitor program recipients’ compliance with Section 3, to assess the results of the Department’s efforts to meet the statutory objectives of Section 3, to prepare reports to Congress, and by recipients as self-monitoring tool. The data is entered into a database and will be analyzed and distributed. The collection of information involves recipients receiving Federal financial assistance for housing and community development programs covered by Section 3. The information will be collected annually to assist HUD in meeting its reporting requirements under Section 808(e)(6) of the Fair Housing Act and Section 916 of the HCDA of 1992. An assurance of confidentiality is not applicable to this form. The Privacy Act of 1974 and OMB Circular A-108 are not applicable. The reporting requirements do not contain sensitive questions. Data is cumulative; personal identifying information is not included.</t>
  </si>
  <si>
    <r>
      <rPr>
        <b/>
        <sz val="10"/>
        <rFont val="Times New Roman"/>
        <family val="1"/>
      </rPr>
      <t>Include only soft cost and acquisition</t>
    </r>
    <r>
      <rPr>
        <sz val="10"/>
        <rFont val="Times New Roman"/>
        <family val="1"/>
      </rPr>
      <t xml:space="preserve"> for table funding</t>
    </r>
  </si>
  <si>
    <t>Complete Budget Reallocation Req. if budget needs to be reallocated for the purpose of draws.</t>
  </si>
  <si>
    <t>Do not submit duplicate draw requests for the same expenditure for the same development</t>
  </si>
  <si>
    <t>For draw requests, make sure your single audit status is current</t>
  </si>
  <si>
    <r>
      <t xml:space="preserve">If requesting hard costs, AIA Form G702-G703; G702 must be certified by the Architect, signed by the General Contractor and </t>
    </r>
    <r>
      <rPr>
        <u val="single"/>
        <sz val="10"/>
        <rFont val="Times New Roman"/>
        <family val="1"/>
      </rPr>
      <t>NOTARIZED. Contact draw specialist if Contractor requisition is being submitted instead</t>
    </r>
  </si>
  <si>
    <t>Title Company Letter to the Comptroller (Executed on Letterhead) with Wiring Instructions (Request Sample Letter from Multifamily Staff) showing the requested draw amount. Please doublecheck wording to make sure wording matches what is in the contract. Instruct title company to send updated letter if there are process delays</t>
  </si>
  <si>
    <t xml:space="preserve">Include preliminary closing statement. </t>
  </si>
  <si>
    <t>Documents need to be ready before closing, yet reflect the latest information by closing as much as possible</t>
  </si>
  <si>
    <r>
      <rPr>
        <b/>
        <sz val="10"/>
        <rFont val="Times New Roman"/>
        <family val="1"/>
      </rPr>
      <t>Application for Texas ID Number</t>
    </r>
    <r>
      <rPr>
        <sz val="10"/>
        <rFont val="Times New Roman"/>
        <family val="1"/>
      </rPr>
      <t xml:space="preserve"> Form (To be completed by the Title Company). Direct Deposit form completed by title company (need to be active non purged account ). Processing can take a week; please allow time for processing</t>
    </r>
  </si>
  <si>
    <t>If Acquisition costs will be requested as part of the draw, a preliminary HUD-1 Settlement Statement, Borrower's Statement, or purchase contract with any amendments. Amount needs to match table funding amount</t>
  </si>
  <si>
    <r>
      <t xml:space="preserve">Except for draw requests for acquisition/closing costs or soft costs only, an interim down-date endorsement (DDE) to title policy </t>
    </r>
    <r>
      <rPr>
        <b/>
        <sz val="10"/>
        <color indexed="10"/>
        <rFont val="Times New Roman"/>
        <family val="1"/>
      </rPr>
      <t>later</t>
    </r>
    <r>
      <rPr>
        <sz val="10"/>
        <rFont val="Times New Roman"/>
        <family val="1"/>
      </rPr>
      <t xml:space="preserve"> than the Architect's certification on the G702-703 Pay Application. </t>
    </r>
  </si>
  <si>
    <r>
      <t xml:space="preserve">Costs do not exceed budgeted amounts among hard and soft costs in Final Budget tab of draw workbook </t>
    </r>
    <r>
      <rPr>
        <b/>
        <sz val="12"/>
        <rFont val="Calibri"/>
        <family val="2"/>
      </rPr>
      <t xml:space="preserve">OR </t>
    </r>
    <r>
      <rPr>
        <sz val="12"/>
        <rFont val="Calibri"/>
        <family val="2"/>
      </rPr>
      <t>the Budget Reallocation Req. tab in draw workbook (zero sum change) has been completed</t>
    </r>
  </si>
  <si>
    <r>
      <t>Down-date endorsement dated</t>
    </r>
    <r>
      <rPr>
        <b/>
        <sz val="10"/>
        <color indexed="10"/>
        <rFont val="Times New Roman"/>
        <family val="1"/>
      </rPr>
      <t xml:space="preserve"> </t>
    </r>
    <r>
      <rPr>
        <b/>
        <i/>
        <sz val="10"/>
        <color indexed="10"/>
        <rFont val="Times New Roman"/>
        <family val="1"/>
      </rPr>
      <t>at least</t>
    </r>
    <r>
      <rPr>
        <b/>
        <sz val="10"/>
        <color indexed="10"/>
        <rFont val="Times New Roman"/>
        <family val="1"/>
      </rPr>
      <t xml:space="preserve"> thirty (30) calendar days </t>
    </r>
    <r>
      <rPr>
        <sz val="10"/>
        <rFont val="Times New Roman"/>
        <family val="1"/>
      </rPr>
      <t>after completion of construction as evidenced on the G704. G704 executed by architect, contract and owner</t>
    </r>
  </si>
  <si>
    <t>For Final Draw for NHTF,the NHTF cert tab needs to be completed by the right parties</t>
  </si>
  <si>
    <r>
      <t xml:space="preserve">For Developments </t>
    </r>
    <r>
      <rPr>
        <b/>
        <sz val="10"/>
        <rFont val="Times New Roman"/>
        <family val="1"/>
      </rPr>
      <t>not</t>
    </r>
    <r>
      <rPr>
        <sz val="10"/>
        <rFont val="Times New Roman"/>
        <family val="1"/>
      </rPr>
      <t xml:space="preserve"> layered with housing tax credits, a CLOSED Final Development Inspection letter from TDHCA inspection staff confirming Development is in compliance with all accessibility and amenity requirements</t>
    </r>
    <r>
      <rPr>
        <b/>
        <sz val="10"/>
        <rFont val="Times New Roman"/>
        <family val="1"/>
      </rPr>
      <t>. Or the final inspection letter if layered with HTC</t>
    </r>
  </si>
  <si>
    <r>
      <rPr>
        <i/>
        <sz val="10"/>
        <rFont val="Times New Roman"/>
        <family val="1"/>
      </rPr>
      <t xml:space="preserve">If requesting more than 50% of award: </t>
    </r>
    <r>
      <rPr>
        <b/>
        <sz val="10"/>
        <color indexed="10"/>
        <rFont val="Times New Roman"/>
        <family val="1"/>
      </rPr>
      <t>Mid-construction inspection report</t>
    </r>
    <r>
      <rPr>
        <sz val="10"/>
        <rFont val="Times New Roman"/>
        <family val="1"/>
      </rPr>
      <t xml:space="preserve"> from TDHCA staff. Mid-construction inspection request must be submitted after the property has reached 25% construction completion based on the G702-703.
</t>
    </r>
  </si>
  <si>
    <t xml:space="preserve">If requesting &gt;50% of Direct Loan award, percentage of Direct Loan award previously drawn (if applicable) plus currently requested is less than or equal to percentage of completion on most recent G703 or Contractor’s Requisition (221d4) </t>
  </si>
  <si>
    <t>Evidence of Match provided per the requirements of the Contract or Commitment. the Borrower must provide evidence of Match being credited to the Development prior to release of the final 25% of funds. Notice of intent to provide match from donated entity is NOT sufficient</t>
  </si>
  <si>
    <t>Go to disbursement request tab of the draw workbook, look at the draw number to see if the documentation matches up with the draw being requested and also if the amounts match. Amount requested in App &amp; Cert for Payment tab of Draw Workbook needs to match amount requested in HCS</t>
  </si>
  <si>
    <t xml:space="preserve">Requests need to be reasonable for the items. Draws should be for eligible costs only. The “dates services rendered from and to” entered at the draw level need to be consistent with invoiced costs and workbook entries. Categories of cost (Acquisition/ Construction/ Soft Cost Miscellaneous) being requested in HCS need to match the categories of cost in the Disbursement Req. tab of the Draw Workbook
Workbook needs to reflect 10% retainage on hard costs (costs on G702-703 Pay App or Contractor’s Requisition) </t>
  </si>
  <si>
    <r>
      <t>TABLE FUNDING ONLY</t>
    </r>
    <r>
      <rPr>
        <b/>
        <u val="single"/>
        <sz val="10"/>
        <color indexed="10"/>
        <rFont val="Times New Roman"/>
        <family val="1"/>
      </rPr>
      <t xml:space="preserve"> (Documents required 10 days before closing)</t>
    </r>
  </si>
  <si>
    <t>(I) For Developments in which the Department funds are secured by a first lien against the property, 75% shall be disbursed in accordance with percent of construction completed (i.e. 75% of the total allowable fee will be multiplied by the percent completion) as documented by the construction contract and as may be verified by an inspection by the Department and 25% shall be disbursed at the time that the property reaches an occupancy of 50% or at release of retainage, whichever is later; (For details please check the version of 10 TAC chapter 13 under which your development applies, based on the year applicant applied for funding) or</t>
  </si>
  <si>
    <t>(II) For Developments in which the Department funds are not secured by a first lien or the Development is also utilizing Low Income Housing Tax Credits to finance development, Developer fees will not be reimbursed by the Department unless the other lenders and syndicator confirm in writing that they do not have an existing or planned agreement to govern the disbursement of developer fees and expect that Department funds shall be used to fund developer fees. Provided this requirement is met, developer fees shall be reimbursed in the same manner as described in chapter 13</t>
  </si>
  <si>
    <r>
      <t xml:space="preserve">This Workbook must be used for each Multifamily Direct Loan (MFDL) draw request. Each tab in this workbook includes documentation that is required for the review and approval of draw requests (though not all of the information will be required for every draw). Please do </t>
    </r>
    <r>
      <rPr>
        <b/>
        <i/>
        <u val="single"/>
        <sz val="10"/>
        <rFont val="Times New Roman"/>
        <family val="1"/>
      </rPr>
      <t xml:space="preserve">not </t>
    </r>
    <r>
      <rPr>
        <b/>
        <i/>
        <sz val="10"/>
        <rFont val="Times New Roman"/>
        <family val="1"/>
      </rPr>
      <t>submit a PDF copy of this workbook. Note that draw regulations are based on the year the applicant applies for funds. e.g. an applicant that applies in 2019 will be regulated by 10 TAC chapter 13 as adopted in 2019</t>
    </r>
  </si>
  <si>
    <r>
      <t>Requests for MFDL funds at closing will not be considered unless the Direct Loan Contract has been executed, and all necessary documentation has been submitted to and accepted by the Department</t>
    </r>
    <r>
      <rPr>
        <b/>
        <sz val="10"/>
        <rFont val="Times New Roman"/>
        <family val="1"/>
      </rPr>
      <t xml:space="preserve"> at least 10 calendar days </t>
    </r>
    <r>
      <rPr>
        <sz val="10"/>
        <rFont val="Times New Roman"/>
        <family val="1"/>
      </rPr>
      <t>prior to the anticipated closing date, as provided in 10 TAC §13.11</t>
    </r>
  </si>
  <si>
    <t>Reminder:</t>
  </si>
  <si>
    <t>Initiate draws on the activity screen, not on the contract screen. Click on the activity link in the contract to request draws.</t>
  </si>
  <si>
    <t>If you want to delete a draw, please let our draw specialist know.</t>
  </si>
  <si>
    <t>Be sure to populate the vendor before detailing draws related to the vendor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</si>
</sst>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mmm\-yyyy"/>
    <numFmt numFmtId="173" formatCode="[$-409]dddd\,\ mmmm\ dd\,\ yyyy"/>
    <numFmt numFmtId="174" formatCode="&quot;$&quot;#,##0.00"/>
    <numFmt numFmtId="175" formatCode="0.0%"/>
    <numFmt numFmtId="176" formatCode="_([$$-409]* #,##0.00_);_([$$-409]* \(#,##0.00\);_([$$-409]* &quot;-&quot;??_);_(@_)"/>
    <numFmt numFmtId="177" formatCode="&quot;$&quot;#,##0"/>
    <numFmt numFmtId="178" formatCode="_(* #,##0_);_(* \(#,##0\);_(* &quot;-&quot;??_);_(@_)"/>
  </numFmts>
  <fonts count="101">
    <font>
      <sz val="10"/>
      <name val="Arial"/>
      <family val="0"/>
    </font>
    <font>
      <u val="single"/>
      <sz val="10"/>
      <color indexed="36"/>
      <name val="Arial"/>
      <family val="2"/>
    </font>
    <font>
      <u val="single"/>
      <sz val="10"/>
      <color indexed="12"/>
      <name val="Arial"/>
      <family val="2"/>
    </font>
    <font>
      <sz val="8"/>
      <name val="Arial"/>
      <family val="2"/>
    </font>
    <font>
      <b/>
      <sz val="10"/>
      <name val="Times New Roman"/>
      <family val="1"/>
    </font>
    <font>
      <sz val="10"/>
      <name val="Times New Roman"/>
      <family val="1"/>
    </font>
    <font>
      <i/>
      <sz val="10"/>
      <name val="Times New Roman"/>
      <family val="1"/>
    </font>
    <font>
      <b/>
      <i/>
      <sz val="10"/>
      <name val="Times New Roman"/>
      <family val="1"/>
    </font>
    <font>
      <sz val="10"/>
      <name val="Arial Unicode MS"/>
      <family val="2"/>
    </font>
    <font>
      <b/>
      <sz val="11"/>
      <name val="Times New Roman"/>
      <family val="1"/>
    </font>
    <font>
      <sz val="6"/>
      <name val="Times New Roman"/>
      <family val="1"/>
    </font>
    <font>
      <sz val="7"/>
      <name val="Times New Roman"/>
      <family val="1"/>
    </font>
    <font>
      <i/>
      <sz val="10"/>
      <color indexed="48"/>
      <name val="Times New Roman"/>
      <family val="1"/>
    </font>
    <font>
      <u val="single"/>
      <sz val="10"/>
      <name val="Times New Roman"/>
      <family val="1"/>
    </font>
    <font>
      <sz val="8"/>
      <name val="Tahoma"/>
      <family val="2"/>
    </font>
    <font>
      <b/>
      <sz val="8"/>
      <name val="Tahoma"/>
      <family val="2"/>
    </font>
    <font>
      <sz val="10"/>
      <name val="Arial Narrow"/>
      <family val="2"/>
    </font>
    <font>
      <sz val="8"/>
      <name val="Arial Narrow"/>
      <family val="2"/>
    </font>
    <font>
      <b/>
      <sz val="10"/>
      <color indexed="10"/>
      <name val="Times New Roman"/>
      <family val="1"/>
    </font>
    <font>
      <sz val="4"/>
      <name val="Times New Roman"/>
      <family val="1"/>
    </font>
    <font>
      <i/>
      <sz val="10"/>
      <name val="Arial Narrow"/>
      <family val="2"/>
    </font>
    <font>
      <sz val="9"/>
      <name val="Times New Roman"/>
      <family val="1"/>
    </font>
    <font>
      <b/>
      <u val="single"/>
      <sz val="10"/>
      <name val="Times New Roman"/>
      <family val="1"/>
    </font>
    <font>
      <sz val="11"/>
      <name val="Times New Roman"/>
      <family val="1"/>
    </font>
    <font>
      <b/>
      <i/>
      <u val="single"/>
      <sz val="10"/>
      <name val="Times New Roman"/>
      <family val="1"/>
    </font>
    <font>
      <b/>
      <sz val="6"/>
      <name val="Times New Roman"/>
      <family val="1"/>
    </font>
    <font>
      <b/>
      <sz val="8"/>
      <name val="Arial Narrow"/>
      <family val="2"/>
    </font>
    <font>
      <sz val="12"/>
      <name val="Calibri"/>
      <family val="2"/>
    </font>
    <font>
      <sz val="10"/>
      <name val="Calibri"/>
      <family val="2"/>
    </font>
    <font>
      <b/>
      <sz val="12"/>
      <name val="Calibri"/>
      <family val="2"/>
    </font>
    <font>
      <b/>
      <sz val="10"/>
      <name val="Arial"/>
      <family val="2"/>
    </font>
    <font>
      <sz val="9"/>
      <name val="Tahoma"/>
      <family val="2"/>
    </font>
    <font>
      <b/>
      <sz val="9"/>
      <name val="Tahoma"/>
      <family val="2"/>
    </font>
    <font>
      <u val="single"/>
      <sz val="10"/>
      <name val="Arial"/>
      <family val="2"/>
    </font>
    <font>
      <sz val="12"/>
      <name val="Arial"/>
      <family val="2"/>
    </font>
    <font>
      <b/>
      <sz val="11"/>
      <name val="Arial"/>
      <family val="2"/>
    </font>
    <font>
      <b/>
      <sz val="12"/>
      <name val="Arial"/>
      <family val="2"/>
    </font>
    <font>
      <u val="single"/>
      <sz val="10"/>
      <color indexed="10"/>
      <name val="Times New Roman"/>
      <family val="1"/>
    </font>
    <font>
      <sz val="10"/>
      <color indexed="10"/>
      <name val="Times New Roman"/>
      <family val="1"/>
    </font>
    <font>
      <sz val="10"/>
      <color indexed="8"/>
      <name val="Calibri"/>
      <family val="2"/>
    </font>
    <font>
      <i/>
      <sz val="10"/>
      <color indexed="8"/>
      <name val="Calibri"/>
      <family val="2"/>
    </font>
    <font>
      <u val="single"/>
      <sz val="10"/>
      <color indexed="8"/>
      <name val="Calibri"/>
      <family val="2"/>
    </font>
    <font>
      <b/>
      <u val="single"/>
      <sz val="10"/>
      <color indexed="10"/>
      <name val="Times New Roman"/>
      <family val="1"/>
    </font>
    <font>
      <b/>
      <i/>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mbria"/>
      <family val="1"/>
    </font>
    <font>
      <sz val="18"/>
      <color indexed="62"/>
      <name val="Cambria"/>
      <family val="1"/>
    </font>
    <font>
      <b/>
      <sz val="11"/>
      <name val="Calibri"/>
      <family val="2"/>
    </font>
    <font>
      <sz val="10"/>
      <color indexed="10"/>
      <name val="Arial"/>
      <family val="2"/>
    </font>
    <font>
      <sz val="9"/>
      <color indexed="10"/>
      <name val="Times New Roman"/>
      <family val="1"/>
    </font>
    <font>
      <sz val="9"/>
      <color indexed="10"/>
      <name val="Arial"/>
      <family val="2"/>
    </font>
    <font>
      <b/>
      <sz val="10"/>
      <name val="Calibri"/>
      <family val="2"/>
    </font>
    <font>
      <sz val="11"/>
      <color indexed="22"/>
      <name val="Calibri"/>
      <family val="2"/>
    </font>
    <font>
      <i/>
      <sz val="11"/>
      <color indexed="8"/>
      <name val="Calibri"/>
      <family val="2"/>
    </font>
    <font>
      <b/>
      <sz val="14"/>
      <name val="Calibri"/>
      <family val="2"/>
    </font>
    <font>
      <sz val="14"/>
      <name val="Calibri"/>
      <family val="2"/>
    </font>
    <font>
      <u val="single"/>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Times New Roman"/>
      <family val="1"/>
    </font>
    <font>
      <sz val="18"/>
      <color rgb="FF17365D"/>
      <name val="Cambria"/>
      <family val="1"/>
    </font>
    <font>
      <sz val="10"/>
      <color rgb="FFFF0000"/>
      <name val="Times New Roman"/>
      <family val="1"/>
    </font>
    <font>
      <sz val="10"/>
      <color rgb="FFFF0000"/>
      <name val="Arial"/>
      <family val="2"/>
    </font>
    <font>
      <sz val="9"/>
      <color rgb="FFFF0000"/>
      <name val="Times New Roman"/>
      <family val="1"/>
    </font>
    <font>
      <sz val="9"/>
      <color rgb="FFFF0000"/>
      <name val="Arial"/>
      <family val="2"/>
    </font>
    <font>
      <sz val="10"/>
      <color theme="1"/>
      <name val="Calibri"/>
      <family val="2"/>
    </font>
    <font>
      <sz val="11"/>
      <color theme="0" tint="-0.1499900072813034"/>
      <name val="Calibri"/>
      <family val="2"/>
    </font>
    <font>
      <i/>
      <sz val="10"/>
      <color theme="1"/>
      <name val="Calibri"/>
      <family val="2"/>
    </font>
    <font>
      <i/>
      <sz val="11"/>
      <color theme="1"/>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52"/>
        <bgColor indexed="64"/>
      </patternFill>
    </fill>
    <fill>
      <patternFill patternType="solid">
        <fgColor theme="0" tint="-0.1499900072813034"/>
        <bgColor indexed="64"/>
      </patternFill>
    </fill>
    <fill>
      <patternFill patternType="solid">
        <fgColor indexed="65"/>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style="thin"/>
      <top style="double"/>
      <bottom style="hair"/>
    </border>
    <border>
      <left style="thin"/>
      <right style="thin"/>
      <top style="hair"/>
      <bottom style="hair"/>
    </border>
    <border>
      <left style="thin"/>
      <right style="thin"/>
      <top style="hair"/>
      <bottom style="thin"/>
    </border>
    <border>
      <left>
        <color indexed="63"/>
      </left>
      <right style="thin"/>
      <top style="thin"/>
      <bottom style="double"/>
    </border>
    <border>
      <left style="thin"/>
      <right style="thin"/>
      <top style="thin"/>
      <bottom style="double"/>
    </border>
    <border>
      <left style="thin"/>
      <right style="thin"/>
      <top>
        <color indexed="63"/>
      </top>
      <bottom style="hair"/>
    </border>
    <border>
      <left style="thin"/>
      <right style="hair"/>
      <top style="double"/>
      <bottom style="hair"/>
    </border>
    <border>
      <left style="thin"/>
      <right style="hair"/>
      <top style="hair"/>
      <bottom style="hair"/>
    </border>
    <border>
      <left>
        <color indexed="63"/>
      </left>
      <right style="thin"/>
      <top style="hair"/>
      <bottom style="hair"/>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double"/>
    </border>
    <border>
      <left style="medium"/>
      <right style="medium"/>
      <top style="medium"/>
      <bottom style="double"/>
    </border>
    <border>
      <left style="medium"/>
      <right style="medium"/>
      <top style="double"/>
      <bottom style="hair"/>
    </border>
    <border>
      <left style="medium"/>
      <right style="medium"/>
      <top style="hair"/>
      <bottom style="hair"/>
    </border>
    <border>
      <left style="thin"/>
      <right style="thin"/>
      <top style="hair"/>
      <bottom>
        <color indexed="63"/>
      </bottom>
    </border>
    <border>
      <left style="thin"/>
      <right style="hair"/>
      <top style="hair"/>
      <bottom>
        <color indexed="63"/>
      </bottom>
    </border>
    <border>
      <left style="medium"/>
      <right style="medium"/>
      <top style="hair"/>
      <bottom>
        <color indexed="63"/>
      </bottom>
    </border>
    <border>
      <left>
        <color indexed="63"/>
      </left>
      <right style="thin"/>
      <top style="hair"/>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double"/>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thin"/>
      <right style="thin"/>
      <top style="thin"/>
      <bottom style="medium"/>
    </border>
    <border>
      <left>
        <color indexed="63"/>
      </left>
      <right>
        <color indexed="63"/>
      </right>
      <top>
        <color indexed="63"/>
      </top>
      <bottom style="double"/>
    </border>
    <border>
      <left>
        <color indexed="63"/>
      </left>
      <right>
        <color indexed="63"/>
      </right>
      <top style="medium"/>
      <bottom style="double"/>
    </border>
    <border>
      <left style="thin"/>
      <right style="thin"/>
      <top style="hair"/>
      <bottom style="medium"/>
    </border>
    <border>
      <left>
        <color indexed="63"/>
      </left>
      <right style="thin"/>
      <top style="double"/>
      <bottom style="hair"/>
    </border>
    <border>
      <left style="thin"/>
      <right>
        <color indexed="63"/>
      </right>
      <top style="hair"/>
      <bottom style="hair"/>
    </border>
    <border>
      <left style="thin"/>
      <right>
        <color indexed="63"/>
      </right>
      <top style="hair"/>
      <bottom>
        <color indexed="63"/>
      </bottom>
    </border>
    <border>
      <left style="thin"/>
      <right>
        <color indexed="63"/>
      </right>
      <top style="double"/>
      <bottom style="hair"/>
    </border>
    <border>
      <left>
        <color indexed="63"/>
      </left>
      <right style="thin"/>
      <top>
        <color indexed="63"/>
      </top>
      <bottom style="double"/>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double"/>
    </border>
    <border>
      <left style="thin"/>
      <right style="medium"/>
      <top style="thin"/>
      <bottom style="double"/>
    </border>
    <border>
      <left style="medium"/>
      <right>
        <color indexed="63"/>
      </right>
      <top>
        <color indexed="63"/>
      </top>
      <bottom style="medium"/>
    </border>
    <border>
      <left style="thin"/>
      <right style="thin"/>
      <top>
        <color indexed="63"/>
      </top>
      <bottom style="medium"/>
    </border>
    <border>
      <left style="thin">
        <color indexed="8"/>
      </left>
      <right style="thin">
        <color indexed="8"/>
      </right>
      <top style="thin">
        <color indexed="8"/>
      </top>
      <bottom style="thin">
        <color indexed="8"/>
      </bottom>
    </border>
    <border>
      <left style="thin"/>
      <right style="thin">
        <color indexed="8"/>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medium"/>
      <right style="medium"/>
      <top style="medium"/>
      <bottom>
        <color indexed="63"/>
      </bottom>
    </border>
    <border>
      <left style="thin"/>
      <right style="medium"/>
      <top style="medium"/>
      <bottom>
        <color indexed="63"/>
      </bottom>
    </border>
    <border>
      <left style="thin"/>
      <right style="medium"/>
      <top style="medium"/>
      <bottom style="medium"/>
    </border>
    <border>
      <left>
        <color indexed="63"/>
      </left>
      <right style="medium"/>
      <top style="medium"/>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style="thin"/>
      <top>
        <color indexed="63"/>
      </top>
      <bottom style="double"/>
    </border>
    <border>
      <left style="thin"/>
      <right/>
      <top style="thick"/>
      <bottom style="thin"/>
    </border>
    <border>
      <left/>
      <right/>
      <top style="thick"/>
      <bottom style="thin"/>
    </border>
    <border>
      <left/>
      <right style="thin"/>
      <top style="thick"/>
      <bottom style="thin"/>
    </border>
    <border>
      <left style="thin"/>
      <right/>
      <top style="thin"/>
      <bottom style="medium"/>
    </border>
    <border>
      <left>
        <color indexed="63"/>
      </left>
      <right>
        <color indexed="63"/>
      </right>
      <top style="thin"/>
      <bottom style="medium"/>
    </border>
    <border>
      <left/>
      <right style="thin"/>
      <top style="thin"/>
      <bottom style="medium"/>
    </border>
    <border>
      <left style="thin"/>
      <right/>
      <top style="medium"/>
      <bottom style="thin"/>
    </border>
    <border>
      <left>
        <color indexed="63"/>
      </left>
      <right>
        <color indexed="63"/>
      </right>
      <top style="medium"/>
      <bottom style="thin"/>
    </border>
    <border>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1"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528">
    <xf numFmtId="0" fontId="0" fillId="0" borderId="0" xfId="0" applyAlignment="1">
      <alignment/>
    </xf>
    <xf numFmtId="0" fontId="5" fillId="0" borderId="0" xfId="0" applyFont="1" applyAlignment="1">
      <alignment/>
    </xf>
    <xf numFmtId="0" fontId="5" fillId="0" borderId="0" xfId="0" applyFont="1" applyAlignment="1">
      <alignment horizontal="center"/>
    </xf>
    <xf numFmtId="165" fontId="5" fillId="0" borderId="0" xfId="0" applyNumberFormat="1" applyFont="1" applyAlignment="1">
      <alignment/>
    </xf>
    <xf numFmtId="44" fontId="5" fillId="0" borderId="0" xfId="44" applyNumberFormat="1" applyFont="1" applyAlignment="1">
      <alignment/>
    </xf>
    <xf numFmtId="0" fontId="5" fillId="0" borderId="0" xfId="0" applyFont="1" applyFill="1" applyAlignment="1" applyProtection="1">
      <alignment horizontal="left"/>
      <protection locked="0"/>
    </xf>
    <xf numFmtId="0" fontId="5" fillId="33" borderId="10" xfId="0" applyFont="1" applyFill="1" applyBorder="1" applyAlignment="1">
      <alignment/>
    </xf>
    <xf numFmtId="0" fontId="5" fillId="0" borderId="0" xfId="0" applyFont="1" applyAlignment="1">
      <alignment horizontal="left"/>
    </xf>
    <xf numFmtId="0" fontId="5" fillId="34" borderId="11" xfId="0" applyFont="1" applyFill="1" applyBorder="1" applyAlignment="1" applyProtection="1">
      <alignment horizontal="left"/>
      <protection locked="0"/>
    </xf>
    <xf numFmtId="0" fontId="5" fillId="34" borderId="12" xfId="0" applyFont="1" applyFill="1" applyBorder="1" applyAlignment="1" applyProtection="1">
      <alignment horizontal="left"/>
      <protection locked="0"/>
    </xf>
    <xf numFmtId="0" fontId="5" fillId="34" borderId="13" xfId="0" applyFont="1" applyFill="1" applyBorder="1" applyAlignment="1" applyProtection="1">
      <alignment horizontal="left"/>
      <protection locked="0"/>
    </xf>
    <xf numFmtId="0" fontId="5" fillId="0" borderId="0" xfId="0" applyFont="1" applyFill="1" applyAlignment="1">
      <alignment horizontal="center"/>
    </xf>
    <xf numFmtId="0" fontId="4" fillId="35" borderId="14" xfId="0" applyFont="1" applyFill="1" applyBorder="1" applyAlignment="1">
      <alignment horizontal="center" vertical="center"/>
    </xf>
    <xf numFmtId="0" fontId="4" fillId="35" borderId="15" xfId="0" applyFont="1" applyFill="1" applyBorder="1" applyAlignment="1">
      <alignment horizontal="center" textRotation="90"/>
    </xf>
    <xf numFmtId="0" fontId="4" fillId="35" borderId="15" xfId="0" applyFont="1" applyFill="1" applyBorder="1" applyAlignment="1">
      <alignment horizontal="center" vertical="center"/>
    </xf>
    <xf numFmtId="14" fontId="5" fillId="36" borderId="12" xfId="0" applyNumberFormat="1" applyFont="1" applyFill="1" applyBorder="1" applyAlignment="1">
      <alignment horizontal="center"/>
    </xf>
    <xf numFmtId="0" fontId="4" fillId="35" borderId="15" xfId="0" applyFont="1" applyFill="1" applyBorder="1" applyAlignment="1">
      <alignment horizontal="center" vertical="center" wrapText="1"/>
    </xf>
    <xf numFmtId="0" fontId="5" fillId="34" borderId="16" xfId="0" applyFont="1" applyFill="1" applyBorder="1" applyAlignment="1" applyProtection="1">
      <alignment horizontal="left"/>
      <protection locked="0"/>
    </xf>
    <xf numFmtId="0" fontId="5" fillId="0" borderId="0" xfId="0" applyFont="1" applyFill="1" applyBorder="1" applyAlignment="1">
      <alignment/>
    </xf>
    <xf numFmtId="14" fontId="5" fillId="34" borderId="11" xfId="0" applyNumberFormat="1" applyFont="1" applyFill="1" applyBorder="1" applyAlignment="1" applyProtection="1">
      <alignment horizontal="center"/>
      <protection locked="0"/>
    </xf>
    <xf numFmtId="0" fontId="5" fillId="34" borderId="11" xfId="0" applyFont="1" applyFill="1" applyBorder="1" applyAlignment="1" applyProtection="1">
      <alignment horizontal="center"/>
      <protection locked="0"/>
    </xf>
    <xf numFmtId="0" fontId="5" fillId="34" borderId="12" xfId="0" applyFont="1" applyFill="1" applyBorder="1" applyAlignment="1" applyProtection="1">
      <alignment horizontal="center"/>
      <protection locked="0"/>
    </xf>
    <xf numFmtId="14" fontId="5" fillId="34" borderId="12" xfId="0" applyNumberFormat="1" applyFont="1" applyFill="1" applyBorder="1" applyAlignment="1" applyProtection="1">
      <alignment horizontal="center"/>
      <protection locked="0"/>
    </xf>
    <xf numFmtId="14" fontId="5" fillId="34" borderId="13" xfId="0" applyNumberFormat="1" applyFont="1" applyFill="1" applyBorder="1" applyAlignment="1" applyProtection="1">
      <alignment horizontal="center"/>
      <protection locked="0"/>
    </xf>
    <xf numFmtId="0" fontId="5" fillId="34" borderId="13" xfId="0" applyFont="1" applyFill="1" applyBorder="1" applyAlignment="1" applyProtection="1">
      <alignment horizontal="center"/>
      <protection locked="0"/>
    </xf>
    <xf numFmtId="0" fontId="5" fillId="34" borderId="17" xfId="0" applyFont="1" applyFill="1" applyBorder="1" applyAlignment="1" applyProtection="1">
      <alignment/>
      <protection locked="0"/>
    </xf>
    <xf numFmtId="0" fontId="5" fillId="34" borderId="18" xfId="0" applyFont="1" applyFill="1" applyBorder="1" applyAlignment="1" applyProtection="1">
      <alignment/>
      <protection locked="0"/>
    </xf>
    <xf numFmtId="0" fontId="5" fillId="0" borderId="19" xfId="0" applyFont="1" applyFill="1" applyBorder="1" applyAlignment="1" applyProtection="1">
      <alignment horizontal="center"/>
      <protection hidden="1"/>
    </xf>
    <xf numFmtId="0" fontId="5" fillId="0" borderId="0" xfId="0" applyFont="1" applyAlignment="1" applyProtection="1">
      <alignment/>
      <protection hidden="1"/>
    </xf>
    <xf numFmtId="0" fontId="5" fillId="33" borderId="10" xfId="0" applyFont="1" applyFill="1" applyBorder="1" applyAlignment="1" applyProtection="1">
      <alignment/>
      <protection hidden="1"/>
    </xf>
    <xf numFmtId="0" fontId="8" fillId="0" borderId="0" xfId="0" applyFont="1" applyAlignment="1" applyProtection="1">
      <alignment/>
      <protection hidden="1"/>
    </xf>
    <xf numFmtId="165" fontId="5" fillId="0" borderId="20" xfId="44" applyNumberFormat="1" applyFont="1" applyBorder="1" applyAlignment="1" applyProtection="1">
      <alignment/>
      <protection hidden="1"/>
    </xf>
    <xf numFmtId="165" fontId="5" fillId="0" borderId="15" xfId="44" applyNumberFormat="1" applyFont="1" applyBorder="1" applyAlignment="1" applyProtection="1">
      <alignment/>
      <protection hidden="1"/>
    </xf>
    <xf numFmtId="165" fontId="5" fillId="0" borderId="21" xfId="44" applyNumberFormat="1" applyFont="1" applyBorder="1" applyAlignment="1" applyProtection="1">
      <alignment/>
      <protection hidden="1"/>
    </xf>
    <xf numFmtId="165" fontId="5" fillId="33" borderId="20" xfId="44" applyNumberFormat="1" applyFont="1" applyFill="1" applyBorder="1" applyAlignment="1" applyProtection="1">
      <alignment/>
      <protection hidden="1"/>
    </xf>
    <xf numFmtId="165" fontId="5" fillId="33" borderId="22" xfId="44" applyNumberFormat="1" applyFont="1" applyFill="1" applyBorder="1" applyAlignment="1" applyProtection="1">
      <alignment/>
      <protection hidden="1"/>
    </xf>
    <xf numFmtId="165" fontId="12" fillId="0" borderId="20" xfId="44" applyNumberFormat="1" applyFont="1" applyBorder="1" applyAlignment="1" applyProtection="1">
      <alignment/>
      <protection hidden="1"/>
    </xf>
    <xf numFmtId="165" fontId="5" fillId="34" borderId="20" xfId="44" applyNumberFormat="1" applyFont="1" applyFill="1" applyBorder="1" applyAlignment="1" applyProtection="1">
      <alignment/>
      <protection locked="0"/>
    </xf>
    <xf numFmtId="165" fontId="5" fillId="34" borderId="15" xfId="44" applyNumberFormat="1" applyFont="1" applyFill="1" applyBorder="1" applyAlignment="1" applyProtection="1">
      <alignment/>
      <protection locked="0"/>
    </xf>
    <xf numFmtId="165" fontId="5" fillId="0" borderId="21" xfId="44" applyNumberFormat="1" applyFont="1" applyBorder="1" applyAlignment="1" applyProtection="1">
      <alignment/>
      <protection/>
    </xf>
    <xf numFmtId="0" fontId="4" fillId="34" borderId="0" xfId="0" applyFont="1" applyFill="1" applyBorder="1" applyAlignment="1" applyProtection="1">
      <alignment horizontal="center"/>
      <protection locked="0"/>
    </xf>
    <xf numFmtId="0" fontId="6" fillId="0" borderId="0" xfId="0" applyFont="1" applyAlignment="1" applyProtection="1">
      <alignment/>
      <protection hidden="1"/>
    </xf>
    <xf numFmtId="44" fontId="5" fillId="34" borderId="11" xfId="44" applyNumberFormat="1" applyFont="1" applyFill="1" applyBorder="1" applyAlignment="1" applyProtection="1">
      <alignment horizontal="left" vertical="top" wrapText="1"/>
      <protection locked="0"/>
    </xf>
    <xf numFmtId="44" fontId="5" fillId="34" borderId="12" xfId="44" applyNumberFormat="1" applyFont="1" applyFill="1" applyBorder="1" applyAlignment="1" applyProtection="1">
      <alignment horizontal="left" vertical="top" wrapText="1"/>
      <protection locked="0"/>
    </xf>
    <xf numFmtId="0" fontId="10" fillId="35" borderId="15" xfId="0" applyFont="1" applyFill="1" applyBorder="1" applyAlignment="1">
      <alignment horizontal="center" vertical="center" textRotation="90"/>
    </xf>
    <xf numFmtId="44" fontId="5" fillId="36" borderId="11" xfId="44" applyNumberFormat="1" applyFont="1" applyFill="1" applyBorder="1" applyAlignment="1" applyProtection="1">
      <alignment horizontal="center"/>
      <protection hidden="1"/>
    </xf>
    <xf numFmtId="44" fontId="5" fillId="36" borderId="12" xfId="44" applyNumberFormat="1" applyFont="1" applyFill="1" applyBorder="1" applyAlignment="1" applyProtection="1">
      <alignment horizontal="center"/>
      <protection hidden="1"/>
    </xf>
    <xf numFmtId="0" fontId="5" fillId="37" borderId="0" xfId="0" applyFont="1" applyFill="1" applyAlignment="1">
      <alignment/>
    </xf>
    <xf numFmtId="0" fontId="0" fillId="35" borderId="0" xfId="0" applyFill="1" applyAlignment="1">
      <alignment/>
    </xf>
    <xf numFmtId="0" fontId="5" fillId="35" borderId="0" xfId="0" applyFont="1" applyFill="1" applyAlignment="1">
      <alignment/>
    </xf>
    <xf numFmtId="0" fontId="5" fillId="35" borderId="0" xfId="0" applyFont="1" applyFill="1" applyAlignment="1">
      <alignment vertical="top" wrapText="1"/>
    </xf>
    <xf numFmtId="165" fontId="5" fillId="0" borderId="23" xfId="44" applyNumberFormat="1" applyFont="1" applyBorder="1" applyAlignment="1" applyProtection="1">
      <alignment/>
      <protection hidden="1"/>
    </xf>
    <xf numFmtId="0" fontId="5" fillId="34" borderId="20" xfId="0" applyFont="1" applyFill="1" applyBorder="1" applyAlignment="1" applyProtection="1">
      <alignment/>
      <protection locked="0"/>
    </xf>
    <xf numFmtId="0" fontId="4" fillId="35" borderId="0" xfId="0" applyFont="1" applyFill="1" applyAlignment="1">
      <alignment/>
    </xf>
    <xf numFmtId="165" fontId="5" fillId="33" borderId="15" xfId="44" applyNumberFormat="1" applyFont="1" applyFill="1" applyBorder="1" applyAlignment="1" applyProtection="1">
      <alignment/>
      <protection hidden="1"/>
    </xf>
    <xf numFmtId="0" fontId="5" fillId="35" borderId="0" xfId="0" applyFont="1" applyFill="1" applyAlignment="1">
      <alignment wrapText="1"/>
    </xf>
    <xf numFmtId="0" fontId="5" fillId="35" borderId="0" xfId="0" applyFont="1" applyFill="1" applyAlignment="1" applyProtection="1">
      <alignment/>
      <protection hidden="1"/>
    </xf>
    <xf numFmtId="165" fontId="5" fillId="0" borderId="20" xfId="44" applyNumberFormat="1" applyFont="1" applyFill="1" applyBorder="1" applyAlignment="1" applyProtection="1">
      <alignment/>
      <protection hidden="1"/>
    </xf>
    <xf numFmtId="165" fontId="5" fillId="33" borderId="24" xfId="44" applyNumberFormat="1" applyFont="1" applyFill="1" applyBorder="1" applyAlignment="1" applyProtection="1">
      <alignment/>
      <protection hidden="1"/>
    </xf>
    <xf numFmtId="165" fontId="5" fillId="33" borderId="25" xfId="44" applyNumberFormat="1" applyFont="1" applyFill="1" applyBorder="1" applyAlignment="1" applyProtection="1">
      <alignment/>
      <protection hidden="1"/>
    </xf>
    <xf numFmtId="165" fontId="5" fillId="33" borderId="26" xfId="44" applyNumberFormat="1" applyFont="1" applyFill="1" applyBorder="1" applyAlignment="1" applyProtection="1">
      <alignment/>
      <protection hidden="1"/>
    </xf>
    <xf numFmtId="0" fontId="5" fillId="35" borderId="0" xfId="0" applyFont="1" applyFill="1" applyAlignment="1">
      <alignment horizontal="center"/>
    </xf>
    <xf numFmtId="0" fontId="5" fillId="35" borderId="0" xfId="0" applyFont="1" applyFill="1" applyAlignment="1">
      <alignment horizontal="left"/>
    </xf>
    <xf numFmtId="0" fontId="5" fillId="35" borderId="0" xfId="0" applyFont="1" applyFill="1" applyBorder="1" applyAlignment="1">
      <alignment/>
    </xf>
    <xf numFmtId="0" fontId="4" fillId="35" borderId="27" xfId="0" applyFont="1" applyFill="1" applyBorder="1" applyAlignment="1">
      <alignment horizontal="center" vertical="center" wrapText="1"/>
    </xf>
    <xf numFmtId="0" fontId="4" fillId="35" borderId="14" xfId="0" applyFont="1" applyFill="1" applyBorder="1" applyAlignment="1">
      <alignment horizontal="center" vertical="center" wrapText="1"/>
    </xf>
    <xf numFmtId="44" fontId="5" fillId="36" borderId="19" xfId="44" applyNumberFormat="1" applyFont="1" applyFill="1" applyBorder="1" applyAlignment="1" applyProtection="1">
      <alignment horizontal="center"/>
      <protection/>
    </xf>
    <xf numFmtId="0" fontId="4" fillId="35" borderId="28" xfId="0" applyFont="1" applyFill="1" applyBorder="1" applyAlignment="1">
      <alignment horizontal="center" vertical="center" wrapText="1"/>
    </xf>
    <xf numFmtId="44" fontId="5" fillId="34" borderId="29" xfId="44" applyNumberFormat="1" applyFont="1" applyFill="1" applyBorder="1" applyAlignment="1" applyProtection="1">
      <alignment horizontal="center"/>
      <protection locked="0"/>
    </xf>
    <xf numFmtId="44" fontId="5" fillId="34" borderId="30" xfId="44" applyNumberFormat="1" applyFont="1" applyFill="1" applyBorder="1" applyAlignment="1" applyProtection="1">
      <alignment horizontal="center"/>
      <protection locked="0"/>
    </xf>
    <xf numFmtId="0" fontId="5" fillId="34" borderId="31" xfId="0" applyFont="1" applyFill="1" applyBorder="1" applyAlignment="1" applyProtection="1">
      <alignment horizontal="center"/>
      <protection locked="0"/>
    </xf>
    <xf numFmtId="14" fontId="5" fillId="34" borderId="31" xfId="0" applyNumberFormat="1" applyFont="1" applyFill="1" applyBorder="1" applyAlignment="1" applyProtection="1">
      <alignment horizontal="center"/>
      <protection locked="0"/>
    </xf>
    <xf numFmtId="0" fontId="5" fillId="34" borderId="31" xfId="0" applyFont="1" applyFill="1" applyBorder="1" applyAlignment="1" applyProtection="1">
      <alignment horizontal="left"/>
      <protection locked="0"/>
    </xf>
    <xf numFmtId="0" fontId="5" fillId="34" borderId="10" xfId="0" applyFont="1" applyFill="1" applyBorder="1" applyAlignment="1" applyProtection="1">
      <alignment horizontal="left"/>
      <protection locked="0"/>
    </xf>
    <xf numFmtId="0" fontId="5" fillId="34" borderId="32" xfId="0" applyFont="1" applyFill="1" applyBorder="1" applyAlignment="1" applyProtection="1">
      <alignment/>
      <protection locked="0"/>
    </xf>
    <xf numFmtId="44" fontId="5" fillId="34" borderId="33" xfId="44" applyNumberFormat="1" applyFont="1" applyFill="1" applyBorder="1" applyAlignment="1" applyProtection="1">
      <alignment horizontal="center"/>
      <protection locked="0"/>
    </xf>
    <xf numFmtId="44" fontId="5" fillId="36" borderId="34" xfId="44" applyNumberFormat="1" applyFont="1" applyFill="1" applyBorder="1" applyAlignment="1" applyProtection="1">
      <alignment horizontal="center"/>
      <protection/>
    </xf>
    <xf numFmtId="44" fontId="5" fillId="36" borderId="31" xfId="44" applyNumberFormat="1" applyFont="1" applyFill="1" applyBorder="1" applyAlignment="1" applyProtection="1">
      <alignment horizontal="center"/>
      <protection hidden="1"/>
    </xf>
    <xf numFmtId="44" fontId="5" fillId="34" borderId="31" xfId="44" applyNumberFormat="1" applyFont="1" applyFill="1" applyBorder="1" applyAlignment="1" applyProtection="1">
      <alignment horizontal="left" vertical="top" wrapText="1"/>
      <protection locked="0"/>
    </xf>
    <xf numFmtId="14" fontId="5" fillId="36" borderId="31" xfId="0" applyNumberFormat="1" applyFont="1" applyFill="1" applyBorder="1" applyAlignment="1">
      <alignment horizontal="center"/>
    </xf>
    <xf numFmtId="165" fontId="5" fillId="34" borderId="21" xfId="44" applyNumberFormat="1" applyFont="1" applyFill="1" applyBorder="1" applyAlignment="1" applyProtection="1">
      <alignment/>
      <protection locked="0"/>
    </xf>
    <xf numFmtId="0" fontId="5" fillId="35" borderId="35" xfId="0" applyFont="1" applyFill="1" applyBorder="1" applyAlignment="1">
      <alignment/>
    </xf>
    <xf numFmtId="0" fontId="5" fillId="35" borderId="36" xfId="0" applyFont="1" applyFill="1" applyBorder="1" applyAlignment="1">
      <alignment/>
    </xf>
    <xf numFmtId="0" fontId="5" fillId="35" borderId="37" xfId="0" applyFont="1" applyFill="1" applyBorder="1" applyAlignment="1">
      <alignment/>
    </xf>
    <xf numFmtId="0" fontId="5" fillId="35" borderId="25" xfId="0" applyFont="1" applyFill="1" applyBorder="1" applyAlignment="1">
      <alignment/>
    </xf>
    <xf numFmtId="0" fontId="5" fillId="35" borderId="38" xfId="0" applyFont="1" applyFill="1" applyBorder="1" applyAlignment="1">
      <alignment/>
    </xf>
    <xf numFmtId="44" fontId="5" fillId="35" borderId="0" xfId="44" applyNumberFormat="1" applyFont="1" applyFill="1" applyAlignment="1">
      <alignment/>
    </xf>
    <xf numFmtId="0" fontId="19" fillId="35" borderId="36" xfId="0" applyFont="1" applyFill="1" applyBorder="1" applyAlignment="1">
      <alignment/>
    </xf>
    <xf numFmtId="0" fontId="19" fillId="35" borderId="0" xfId="0" applyFont="1" applyFill="1" applyBorder="1" applyAlignment="1">
      <alignment/>
    </xf>
    <xf numFmtId="0" fontId="19" fillId="35" borderId="25" xfId="0" applyFont="1" applyFill="1" applyBorder="1" applyAlignment="1">
      <alignment/>
    </xf>
    <xf numFmtId="0" fontId="19" fillId="35" borderId="0" xfId="0" applyFont="1" applyFill="1" applyAlignment="1">
      <alignment/>
    </xf>
    <xf numFmtId="0" fontId="19" fillId="35" borderId="39" xfId="0" applyFont="1" applyFill="1" applyBorder="1" applyAlignment="1">
      <alignment/>
    </xf>
    <xf numFmtId="0" fontId="19" fillId="35" borderId="26" xfId="0" applyFont="1" applyFill="1" applyBorder="1" applyAlignment="1">
      <alignment/>
    </xf>
    <xf numFmtId="0" fontId="16" fillId="0" borderId="0" xfId="0" applyFont="1" applyAlignment="1">
      <alignment/>
    </xf>
    <xf numFmtId="0" fontId="16" fillId="0" borderId="0" xfId="0" applyFont="1" applyFill="1" applyBorder="1" applyAlignment="1">
      <alignment/>
    </xf>
    <xf numFmtId="0" fontId="16" fillId="0" borderId="0" xfId="0" applyFont="1" applyFill="1" applyBorder="1" applyAlignment="1">
      <alignment horizontal="centerContinuous"/>
    </xf>
    <xf numFmtId="42" fontId="16" fillId="0" borderId="0" xfId="0" applyNumberFormat="1" applyFont="1" applyFill="1" applyBorder="1" applyAlignment="1">
      <alignment/>
    </xf>
    <xf numFmtId="0" fontId="0" fillId="0" borderId="0" xfId="0" applyFill="1" applyBorder="1" applyAlignment="1">
      <alignment/>
    </xf>
    <xf numFmtId="0" fontId="16" fillId="0" borderId="0" xfId="0" applyFont="1" applyFill="1" applyBorder="1" applyAlignment="1">
      <alignment horizontal="center"/>
    </xf>
    <xf numFmtId="0" fontId="4" fillId="35" borderId="0" xfId="0" applyFont="1" applyFill="1" applyBorder="1" applyAlignment="1">
      <alignment horizontal="center" vertical="center"/>
    </xf>
    <xf numFmtId="0" fontId="4" fillId="35" borderId="0" xfId="0" applyFont="1" applyFill="1" applyBorder="1" applyAlignment="1">
      <alignment horizontal="center" vertical="center" wrapText="1"/>
    </xf>
    <xf numFmtId="0" fontId="5" fillId="35" borderId="0" xfId="0" applyFont="1" applyFill="1" applyBorder="1" applyAlignment="1">
      <alignment horizontal="center"/>
    </xf>
    <xf numFmtId="14" fontId="5" fillId="35" borderId="0" xfId="0" applyNumberFormat="1" applyFont="1" applyFill="1" applyBorder="1" applyAlignment="1">
      <alignment horizontal="center"/>
    </xf>
    <xf numFmtId="0" fontId="5" fillId="35" borderId="0" xfId="0" applyFont="1" applyFill="1" applyAlignment="1">
      <alignment horizontal="right"/>
    </xf>
    <xf numFmtId="0" fontId="5" fillId="35" borderId="35" xfId="0" applyFont="1" applyFill="1" applyBorder="1" applyAlignment="1">
      <alignment horizontal="center"/>
    </xf>
    <xf numFmtId="14" fontId="5" fillId="35" borderId="35" xfId="0" applyNumberFormat="1" applyFont="1" applyFill="1" applyBorder="1" applyAlignment="1">
      <alignment horizontal="center"/>
    </xf>
    <xf numFmtId="0" fontId="5" fillId="35" borderId="35" xfId="0" applyFont="1" applyFill="1" applyBorder="1" applyAlignment="1" applyProtection="1">
      <alignment horizontal="left"/>
      <protection locked="0"/>
    </xf>
    <xf numFmtId="0" fontId="5" fillId="35" borderId="35" xfId="0" applyFont="1" applyFill="1" applyBorder="1" applyAlignment="1">
      <alignment horizontal="left"/>
    </xf>
    <xf numFmtId="44" fontId="5" fillId="35" borderId="35" xfId="44" applyNumberFormat="1" applyFont="1" applyFill="1" applyBorder="1" applyAlignment="1">
      <alignment horizontal="center"/>
    </xf>
    <xf numFmtId="44" fontId="5" fillId="35" borderId="35" xfId="44" applyNumberFormat="1" applyFont="1" applyFill="1" applyBorder="1" applyAlignment="1">
      <alignment horizontal="right"/>
    </xf>
    <xf numFmtId="14" fontId="5" fillId="35" borderId="0" xfId="0" applyNumberFormat="1" applyFont="1" applyFill="1" applyAlignment="1">
      <alignment horizontal="center"/>
    </xf>
    <xf numFmtId="0" fontId="5" fillId="35" borderId="0" xfId="0" applyFont="1" applyFill="1" applyAlignment="1" applyProtection="1">
      <alignment horizontal="left"/>
      <protection locked="0"/>
    </xf>
    <xf numFmtId="44" fontId="5" fillId="35" borderId="0" xfId="44" applyNumberFormat="1" applyFont="1" applyFill="1" applyAlignment="1">
      <alignment horizontal="center"/>
    </xf>
    <xf numFmtId="44" fontId="5" fillId="35" borderId="0" xfId="0" applyNumberFormat="1" applyFont="1" applyFill="1" applyAlignment="1">
      <alignment/>
    </xf>
    <xf numFmtId="165" fontId="5" fillId="35" borderId="0" xfId="0" applyNumberFormat="1" applyFont="1" applyFill="1" applyAlignment="1">
      <alignment/>
    </xf>
    <xf numFmtId="0" fontId="4" fillId="35" borderId="0" xfId="0" applyFont="1" applyFill="1" applyBorder="1" applyAlignment="1" applyProtection="1">
      <alignment horizontal="center"/>
      <protection hidden="1"/>
    </xf>
    <xf numFmtId="165" fontId="5" fillId="35" borderId="0" xfId="44" applyNumberFormat="1" applyFont="1" applyFill="1" applyAlignment="1" applyProtection="1">
      <alignment/>
      <protection hidden="1"/>
    </xf>
    <xf numFmtId="0" fontId="5" fillId="35" borderId="0" xfId="0" applyFont="1" applyFill="1" applyBorder="1" applyAlignment="1">
      <alignment vertical="top" wrapText="1"/>
    </xf>
    <xf numFmtId="0" fontId="5" fillId="35" borderId="0" xfId="0" applyNumberFormat="1" applyFont="1" applyFill="1" applyBorder="1" applyAlignment="1">
      <alignment horizontal="left" wrapText="1"/>
    </xf>
    <xf numFmtId="0" fontId="6" fillId="35" borderId="38" xfId="0" applyFont="1" applyFill="1" applyBorder="1" applyAlignment="1">
      <alignment horizontal="left"/>
    </xf>
    <xf numFmtId="0" fontId="16" fillId="35" borderId="0" xfId="0" applyFont="1" applyFill="1" applyAlignment="1">
      <alignment/>
    </xf>
    <xf numFmtId="0" fontId="16" fillId="35" borderId="0" xfId="0" applyFont="1" applyFill="1" applyBorder="1" applyAlignment="1">
      <alignment/>
    </xf>
    <xf numFmtId="0" fontId="20" fillId="35" borderId="0" xfId="0" applyFont="1" applyFill="1" applyBorder="1" applyAlignment="1">
      <alignment horizontal="left"/>
    </xf>
    <xf numFmtId="0" fontId="0" fillId="35" borderId="0" xfId="0" applyFill="1" applyBorder="1" applyAlignment="1">
      <alignment/>
    </xf>
    <xf numFmtId="42" fontId="5" fillId="34" borderId="20" xfId="44" applyNumberFormat="1" applyFont="1" applyFill="1" applyBorder="1" applyAlignment="1" applyProtection="1">
      <alignment horizontal="right"/>
      <protection locked="0"/>
    </xf>
    <xf numFmtId="42" fontId="4" fillId="34" borderId="20" xfId="44" applyNumberFormat="1" applyFont="1" applyFill="1" applyBorder="1" applyAlignment="1" applyProtection="1">
      <alignment horizontal="right"/>
      <protection locked="0"/>
    </xf>
    <xf numFmtId="0" fontId="5" fillId="34" borderId="20" xfId="0" applyFont="1" applyFill="1" applyBorder="1" applyAlignment="1" applyProtection="1">
      <alignment horizontal="left"/>
      <protection locked="0"/>
    </xf>
    <xf numFmtId="42" fontId="5" fillId="34" borderId="20" xfId="44" applyNumberFormat="1" applyFont="1" applyFill="1" applyBorder="1" applyAlignment="1" applyProtection="1" quotePrefix="1">
      <alignment horizontal="right"/>
      <protection locked="0"/>
    </xf>
    <xf numFmtId="165" fontId="5" fillId="34" borderId="20" xfId="0" applyNumberFormat="1" applyFont="1" applyFill="1" applyBorder="1" applyAlignment="1" applyProtection="1">
      <alignment horizontal="right"/>
      <protection locked="0"/>
    </xf>
    <xf numFmtId="0" fontId="5" fillId="35" borderId="0" xfId="0" applyFont="1" applyFill="1" applyAlignment="1">
      <alignment horizontal="center" vertical="center" wrapText="1"/>
    </xf>
    <xf numFmtId="0" fontId="5" fillId="35" borderId="20" xfId="0" applyFont="1" applyFill="1" applyBorder="1" applyAlignment="1">
      <alignment horizontal="center" vertical="center" wrapText="1"/>
    </xf>
    <xf numFmtId="0" fontId="22" fillId="35" borderId="0" xfId="0" applyFont="1" applyFill="1" applyAlignment="1">
      <alignment/>
    </xf>
    <xf numFmtId="10" fontId="5" fillId="35" borderId="40" xfId="59" applyNumberFormat="1" applyFont="1" applyFill="1" applyBorder="1" applyAlignment="1">
      <alignment/>
    </xf>
    <xf numFmtId="44" fontId="5" fillId="34" borderId="20" xfId="44" applyFont="1" applyFill="1" applyBorder="1" applyAlignment="1" applyProtection="1">
      <alignment/>
      <protection locked="0"/>
    </xf>
    <xf numFmtId="14" fontId="5" fillId="34" borderId="20" xfId="59" applyNumberFormat="1" applyFont="1" applyFill="1" applyBorder="1" applyAlignment="1" applyProtection="1">
      <alignment/>
      <protection locked="0"/>
    </xf>
    <xf numFmtId="44" fontId="5" fillId="35" borderId="41" xfId="0" applyNumberFormat="1" applyFont="1" applyFill="1" applyBorder="1" applyAlignment="1">
      <alignment/>
    </xf>
    <xf numFmtId="10" fontId="4" fillId="35" borderId="41" xfId="59" applyNumberFormat="1" applyFont="1" applyFill="1" applyBorder="1" applyAlignment="1">
      <alignment/>
    </xf>
    <xf numFmtId="10" fontId="4" fillId="35" borderId="0" xfId="59" applyNumberFormat="1" applyFont="1" applyFill="1" applyAlignment="1">
      <alignment/>
    </xf>
    <xf numFmtId="0" fontId="5" fillId="35" borderId="10" xfId="0" applyFont="1" applyFill="1" applyBorder="1" applyAlignment="1">
      <alignment horizontal="center"/>
    </xf>
    <xf numFmtId="0" fontId="5" fillId="33" borderId="42" xfId="0" applyFont="1" applyFill="1" applyBorder="1" applyAlignment="1">
      <alignment/>
    </xf>
    <xf numFmtId="0" fontId="5" fillId="33" borderId="21" xfId="0" applyFont="1" applyFill="1" applyBorder="1" applyAlignment="1">
      <alignment/>
    </xf>
    <xf numFmtId="0" fontId="5" fillId="36" borderId="20" xfId="0" applyFont="1" applyFill="1" applyBorder="1" applyAlignment="1">
      <alignment/>
    </xf>
    <xf numFmtId="0" fontId="5" fillId="35"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4" fillId="35" borderId="0" xfId="0" applyFont="1" applyFill="1" applyAlignment="1" applyProtection="1">
      <alignment/>
      <protection hidden="1"/>
    </xf>
    <xf numFmtId="0" fontId="5" fillId="35" borderId="0" xfId="0" applyFont="1" applyFill="1" applyAlignment="1" applyProtection="1">
      <alignment horizontal="left" indent="2"/>
      <protection hidden="1"/>
    </xf>
    <xf numFmtId="0" fontId="5" fillId="35" borderId="38" xfId="0" applyNumberFormat="1" applyFont="1" applyFill="1" applyBorder="1" applyAlignment="1" applyProtection="1">
      <alignment horizontal="right"/>
      <protection hidden="1"/>
    </xf>
    <xf numFmtId="49" fontId="5" fillId="35" borderId="43" xfId="0" applyNumberFormat="1" applyFont="1" applyFill="1" applyBorder="1" applyAlignment="1" applyProtection="1">
      <alignment horizontal="right"/>
      <protection hidden="1"/>
    </xf>
    <xf numFmtId="0" fontId="4" fillId="0" borderId="0" xfId="0" applyFont="1" applyFill="1" applyBorder="1" applyAlignment="1" applyProtection="1">
      <alignment/>
      <protection hidden="1"/>
    </xf>
    <xf numFmtId="49" fontId="5" fillId="35" borderId="0" xfId="0" applyNumberFormat="1" applyFont="1" applyFill="1" applyBorder="1" applyAlignment="1" applyProtection="1">
      <alignment horizontal="right"/>
      <protection hidden="1"/>
    </xf>
    <xf numFmtId="0" fontId="5" fillId="35" borderId="44" xfId="0" applyFont="1" applyFill="1" applyBorder="1" applyAlignment="1" applyProtection="1">
      <alignment/>
      <protection hidden="1"/>
    </xf>
    <xf numFmtId="0" fontId="5" fillId="35" borderId="43" xfId="0" applyFont="1" applyFill="1" applyBorder="1" applyAlignment="1" applyProtection="1">
      <alignment/>
      <protection hidden="1"/>
    </xf>
    <xf numFmtId="0" fontId="5" fillId="35" borderId="24" xfId="0" applyFont="1" applyFill="1" applyBorder="1" applyAlignment="1" applyProtection="1">
      <alignment/>
      <protection hidden="1"/>
    </xf>
    <xf numFmtId="0" fontId="5" fillId="35" borderId="0" xfId="0" applyFont="1" applyFill="1" applyAlignment="1" applyProtection="1">
      <alignment horizontal="right"/>
      <protection hidden="1"/>
    </xf>
    <xf numFmtId="0" fontId="5" fillId="35" borderId="45" xfId="0" applyFont="1" applyFill="1" applyBorder="1" applyAlignment="1" applyProtection="1">
      <alignment/>
      <protection hidden="1"/>
    </xf>
    <xf numFmtId="0" fontId="5" fillId="35" borderId="45" xfId="0" applyFont="1" applyFill="1" applyBorder="1" applyAlignment="1" applyProtection="1">
      <alignment horizontal="left" indent="1"/>
      <protection hidden="1"/>
    </xf>
    <xf numFmtId="174" fontId="5" fillId="34" borderId="45" xfId="0" applyNumberFormat="1" applyFont="1" applyFill="1" applyBorder="1" applyAlignment="1" applyProtection="1">
      <alignment/>
      <protection locked="0"/>
    </xf>
    <xf numFmtId="0" fontId="5" fillId="35" borderId="15" xfId="0" applyFont="1" applyFill="1" applyBorder="1" applyAlignment="1" applyProtection="1">
      <alignment horizontal="center" wrapText="1"/>
      <protection hidden="1"/>
    </xf>
    <xf numFmtId="0" fontId="5" fillId="35" borderId="0" xfId="0" applyFont="1" applyFill="1" applyAlignment="1" applyProtection="1">
      <alignment wrapText="1"/>
      <protection hidden="1"/>
    </xf>
    <xf numFmtId="0" fontId="5" fillId="0" borderId="0" xfId="0" applyFont="1" applyAlignment="1" applyProtection="1">
      <alignment wrapText="1"/>
      <protection hidden="1"/>
    </xf>
    <xf numFmtId="0" fontId="5" fillId="35" borderId="0" xfId="0" applyFont="1" applyFill="1" applyAlignment="1" applyProtection="1">
      <alignment/>
      <protection locked="0"/>
    </xf>
    <xf numFmtId="0" fontId="5" fillId="0" borderId="0" xfId="0" applyFont="1" applyAlignment="1" applyProtection="1">
      <alignment/>
      <protection locked="0"/>
    </xf>
    <xf numFmtId="0" fontId="5" fillId="34" borderId="0" xfId="0" applyFont="1" applyFill="1" applyBorder="1" applyAlignment="1" applyProtection="1">
      <alignment horizontal="left"/>
      <protection locked="0"/>
    </xf>
    <xf numFmtId="0" fontId="5" fillId="34" borderId="21" xfId="0" applyFont="1" applyFill="1" applyBorder="1" applyAlignment="1" applyProtection="1">
      <alignment/>
      <protection locked="0"/>
    </xf>
    <xf numFmtId="0" fontId="21" fillId="35" borderId="15" xfId="0" applyFont="1" applyFill="1" applyBorder="1" applyAlignment="1" applyProtection="1">
      <alignment horizontal="center" wrapText="1"/>
      <protection hidden="1"/>
    </xf>
    <xf numFmtId="0" fontId="5" fillId="35" borderId="0" xfId="0" applyFont="1" applyFill="1" applyBorder="1" applyAlignment="1" applyProtection="1">
      <alignment horizontal="left"/>
      <protection locked="0"/>
    </xf>
    <xf numFmtId="0" fontId="5" fillId="34" borderId="38" xfId="0" applyFont="1" applyFill="1" applyBorder="1" applyAlignment="1" applyProtection="1">
      <alignment horizontal="right"/>
      <protection locked="0"/>
    </xf>
    <xf numFmtId="0" fontId="5" fillId="0" borderId="45" xfId="0" applyFont="1" applyFill="1" applyBorder="1" applyAlignment="1" applyProtection="1">
      <alignment horizontal="center"/>
      <protection hidden="1"/>
    </xf>
    <xf numFmtId="0" fontId="5" fillId="35" borderId="0" xfId="0" applyFont="1" applyFill="1" applyBorder="1" applyAlignment="1" applyProtection="1">
      <alignment horizontal="left"/>
      <protection hidden="1"/>
    </xf>
    <xf numFmtId="0" fontId="5" fillId="35" borderId="0" xfId="0" applyFont="1" applyFill="1" applyBorder="1" applyAlignment="1" applyProtection="1">
      <alignment horizontal="right"/>
      <protection hidden="1"/>
    </xf>
    <xf numFmtId="0" fontId="4" fillId="34" borderId="20" xfId="0" applyFont="1" applyFill="1" applyBorder="1" applyAlignment="1" applyProtection="1">
      <alignment horizontal="center" vertical="center"/>
      <protection locked="0"/>
    </xf>
    <xf numFmtId="0" fontId="5" fillId="0" borderId="0" xfId="0" applyFont="1" applyFill="1" applyBorder="1" applyAlignment="1" applyProtection="1">
      <alignment horizontal="right"/>
      <protection hidden="1"/>
    </xf>
    <xf numFmtId="165" fontId="5" fillId="35" borderId="20" xfId="44" applyNumberFormat="1" applyFont="1" applyFill="1" applyBorder="1" applyAlignment="1" applyProtection="1">
      <alignment horizontal="right"/>
      <protection hidden="1"/>
    </xf>
    <xf numFmtId="0" fontId="5" fillId="35" borderId="46" xfId="0" applyFont="1" applyFill="1" applyBorder="1" applyAlignment="1" applyProtection="1">
      <alignment/>
      <protection hidden="1"/>
    </xf>
    <xf numFmtId="165" fontId="5" fillId="35" borderId="47" xfId="44" applyNumberFormat="1" applyFont="1" applyFill="1" applyBorder="1" applyAlignment="1" applyProtection="1">
      <alignment horizontal="right"/>
      <protection hidden="1"/>
    </xf>
    <xf numFmtId="165" fontId="5" fillId="35" borderId="0" xfId="0" applyNumberFormat="1" applyFont="1" applyFill="1" applyAlignment="1" applyProtection="1">
      <alignment/>
      <protection hidden="1"/>
    </xf>
    <xf numFmtId="165" fontId="4" fillId="35" borderId="48" xfId="0" applyNumberFormat="1" applyFont="1" applyFill="1" applyBorder="1" applyAlignment="1" applyProtection="1">
      <alignment horizontal="right"/>
      <protection hidden="1"/>
    </xf>
    <xf numFmtId="44" fontId="5" fillId="35" borderId="0" xfId="0" applyNumberFormat="1" applyFont="1" applyFill="1" applyAlignment="1" applyProtection="1">
      <alignment/>
      <protection hidden="1"/>
    </xf>
    <xf numFmtId="44" fontId="5" fillId="35" borderId="20" xfId="0" applyNumberFormat="1" applyFont="1" applyFill="1" applyBorder="1" applyAlignment="1" applyProtection="1">
      <alignment horizontal="right"/>
      <protection hidden="1"/>
    </xf>
    <xf numFmtId="44" fontId="4" fillId="35" borderId="49" xfId="0" applyNumberFormat="1" applyFont="1" applyFill="1" applyBorder="1" applyAlignment="1" applyProtection="1">
      <alignment horizontal="right"/>
      <protection hidden="1"/>
    </xf>
    <xf numFmtId="1" fontId="4" fillId="34" borderId="45" xfId="0" applyNumberFormat="1" applyFont="1" applyFill="1" applyBorder="1" applyAlignment="1" applyProtection="1">
      <alignment horizontal="right"/>
      <protection locked="0"/>
    </xf>
    <xf numFmtId="0" fontId="22" fillId="35" borderId="0" xfId="0" applyFont="1" applyFill="1" applyAlignment="1" applyProtection="1">
      <alignment/>
      <protection hidden="1"/>
    </xf>
    <xf numFmtId="44" fontId="5" fillId="33" borderId="11" xfId="44" applyFont="1" applyFill="1" applyBorder="1" applyAlignment="1" applyProtection="1">
      <alignment horizontal="center"/>
      <protection hidden="1"/>
    </xf>
    <xf numFmtId="44" fontId="5" fillId="33" borderId="12" xfId="44" applyFont="1" applyFill="1" applyBorder="1" applyAlignment="1" applyProtection="1">
      <alignment horizontal="center"/>
      <protection hidden="1"/>
    </xf>
    <xf numFmtId="44" fontId="5" fillId="33" borderId="50" xfId="44" applyFont="1" applyFill="1" applyBorder="1" applyAlignment="1" applyProtection="1">
      <alignment horizontal="center"/>
      <protection hidden="1"/>
    </xf>
    <xf numFmtId="44" fontId="5" fillId="35" borderId="35" xfId="44" applyFont="1" applyFill="1" applyBorder="1" applyAlignment="1" applyProtection="1">
      <alignment horizontal="center"/>
      <protection hidden="1"/>
    </xf>
    <xf numFmtId="44" fontId="0" fillId="35" borderId="0" xfId="0" applyNumberFormat="1" applyFill="1" applyAlignment="1">
      <alignment/>
    </xf>
    <xf numFmtId="44" fontId="5" fillId="36" borderId="51" xfId="44" applyNumberFormat="1" applyFont="1" applyFill="1" applyBorder="1" applyAlignment="1" applyProtection="1">
      <alignment horizontal="center"/>
      <protection hidden="1"/>
    </xf>
    <xf numFmtId="14" fontId="5" fillId="36" borderId="11" xfId="0" applyNumberFormat="1" applyFont="1" applyFill="1" applyBorder="1" applyAlignment="1" applyProtection="1">
      <alignment horizontal="center"/>
      <protection hidden="1"/>
    </xf>
    <xf numFmtId="44" fontId="5" fillId="36" borderId="19" xfId="44" applyNumberFormat="1" applyFont="1" applyFill="1" applyBorder="1" applyAlignment="1" applyProtection="1">
      <alignment horizontal="center"/>
      <protection hidden="1"/>
    </xf>
    <xf numFmtId="14" fontId="5" fillId="36" borderId="12" xfId="0" applyNumberFormat="1" applyFont="1" applyFill="1" applyBorder="1" applyAlignment="1" applyProtection="1">
      <alignment horizontal="center"/>
      <protection hidden="1"/>
    </xf>
    <xf numFmtId="1" fontId="5" fillId="34" borderId="52" xfId="0" applyNumberFormat="1" applyFont="1" applyFill="1" applyBorder="1" applyAlignment="1" applyProtection="1">
      <alignment horizontal="center"/>
      <protection locked="0"/>
    </xf>
    <xf numFmtId="1" fontId="5" fillId="34" borderId="53" xfId="0" applyNumberFormat="1" applyFont="1" applyFill="1" applyBorder="1" applyAlignment="1" applyProtection="1">
      <alignment horizontal="center"/>
      <protection locked="0"/>
    </xf>
    <xf numFmtId="1" fontId="5" fillId="34" borderId="54" xfId="0" applyNumberFormat="1" applyFont="1" applyFill="1" applyBorder="1" applyAlignment="1" applyProtection="1">
      <alignment horizontal="center"/>
      <protection locked="0"/>
    </xf>
    <xf numFmtId="165" fontId="18" fillId="35" borderId="0" xfId="44" applyNumberFormat="1" applyFont="1" applyFill="1" applyAlignment="1" applyProtection="1">
      <alignment/>
      <protection hidden="1"/>
    </xf>
    <xf numFmtId="0" fontId="5" fillId="35" borderId="0" xfId="0" applyFont="1" applyFill="1" applyAlignment="1">
      <alignment horizontal="left" vertical="center"/>
    </xf>
    <xf numFmtId="0" fontId="5" fillId="35" borderId="20" xfId="0" applyFont="1" applyFill="1" applyBorder="1" applyAlignment="1" applyProtection="1">
      <alignment horizontal="center" vertical="center" wrapText="1"/>
      <protection hidden="1"/>
    </xf>
    <xf numFmtId="0" fontId="5" fillId="35" borderId="41" xfId="0" applyFont="1" applyFill="1" applyBorder="1" applyAlignment="1" applyProtection="1">
      <alignment/>
      <protection hidden="1"/>
    </xf>
    <xf numFmtId="0" fontId="19" fillId="35" borderId="0" xfId="0" applyFont="1" applyFill="1" applyBorder="1" applyAlignment="1">
      <alignment vertical="top" wrapText="1"/>
    </xf>
    <xf numFmtId="0" fontId="5" fillId="35" borderId="0" xfId="0" applyFont="1" applyFill="1" applyBorder="1" applyAlignment="1" applyProtection="1">
      <alignment vertical="top" wrapText="1"/>
      <protection hidden="1"/>
    </xf>
    <xf numFmtId="0" fontId="5" fillId="35" borderId="0" xfId="0" applyFont="1" applyFill="1" applyAlignment="1" applyProtection="1">
      <alignment/>
      <protection/>
    </xf>
    <xf numFmtId="0" fontId="5" fillId="0" borderId="0" xfId="0" applyFont="1" applyAlignment="1" applyProtection="1">
      <alignment/>
      <protection/>
    </xf>
    <xf numFmtId="0" fontId="4" fillId="35" borderId="0" xfId="0" applyFont="1" applyFill="1" applyBorder="1" applyAlignment="1" applyProtection="1">
      <alignment horizont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horizontal="center" vertical="center" wrapText="1"/>
      <protection/>
    </xf>
    <xf numFmtId="0" fontId="4" fillId="35" borderId="0" xfId="0" applyFont="1" applyFill="1" applyAlignment="1" applyProtection="1">
      <alignment wrapText="1"/>
      <protection/>
    </xf>
    <xf numFmtId="0" fontId="11" fillId="35" borderId="0" xfId="0" applyFont="1" applyFill="1" applyAlignment="1" applyProtection="1">
      <alignment horizontal="center"/>
      <protection/>
    </xf>
    <xf numFmtId="0" fontId="4" fillId="35" borderId="38" xfId="0" applyFont="1" applyFill="1" applyBorder="1" applyAlignment="1" applyProtection="1">
      <alignment horizontal="center" vertical="top"/>
      <protection/>
    </xf>
    <xf numFmtId="0" fontId="4" fillId="35" borderId="0" xfId="0" applyFont="1" applyFill="1" applyBorder="1" applyAlignment="1" applyProtection="1">
      <alignment horizontal="center" vertical="top"/>
      <protection/>
    </xf>
    <xf numFmtId="0" fontId="5" fillId="35" borderId="0" xfId="0" applyFont="1" applyFill="1" applyBorder="1" applyAlignment="1" applyProtection="1">
      <alignment wrapText="1"/>
      <protection/>
    </xf>
    <xf numFmtId="0" fontId="5" fillId="35" borderId="0" xfId="0" applyFont="1" applyFill="1" applyAlignment="1" applyProtection="1">
      <alignment wrapText="1"/>
      <protection/>
    </xf>
    <xf numFmtId="0" fontId="5" fillId="35" borderId="0" xfId="0" applyFont="1" applyFill="1" applyBorder="1" applyAlignment="1" applyProtection="1">
      <alignment vertical="top" wrapText="1"/>
      <protection/>
    </xf>
    <xf numFmtId="0" fontId="5" fillId="35" borderId="48" xfId="0" applyFont="1" applyFill="1" applyBorder="1" applyAlignment="1" applyProtection="1">
      <alignment wrapText="1"/>
      <protection/>
    </xf>
    <xf numFmtId="165" fontId="18" fillId="35" borderId="0" xfId="44" applyNumberFormat="1" applyFont="1" applyFill="1" applyAlignment="1" applyProtection="1">
      <alignment/>
      <protection/>
    </xf>
    <xf numFmtId="0" fontId="5" fillId="35" borderId="0" xfId="0" applyFont="1" applyFill="1" applyAlignment="1" applyProtection="1">
      <alignment vertical="top"/>
      <protection/>
    </xf>
    <xf numFmtId="0" fontId="4" fillId="35" borderId="0" xfId="0" applyFont="1" applyFill="1" applyBorder="1" applyAlignment="1" applyProtection="1">
      <alignment wrapText="1"/>
      <protection/>
    </xf>
    <xf numFmtId="165" fontId="5" fillId="33" borderId="20" xfId="44" applyNumberFormat="1" applyFont="1" applyFill="1" applyBorder="1" applyAlignment="1" applyProtection="1">
      <alignment/>
      <protection/>
    </xf>
    <xf numFmtId="0" fontId="4" fillId="35" borderId="0" xfId="0" applyFont="1" applyFill="1" applyBorder="1" applyAlignment="1" applyProtection="1">
      <alignment/>
      <protection/>
    </xf>
    <xf numFmtId="0" fontId="4" fillId="35" borderId="0" xfId="0" applyFont="1" applyFill="1" applyAlignment="1" applyProtection="1">
      <alignment/>
      <protection/>
    </xf>
    <xf numFmtId="0" fontId="6" fillId="35" borderId="0" xfId="0" applyFont="1" applyFill="1" applyBorder="1" applyAlignment="1" applyProtection="1">
      <alignment horizontal="left" wrapText="1" indent="2"/>
      <protection/>
    </xf>
    <xf numFmtId="0" fontId="6" fillId="35" borderId="0" xfId="0" applyFont="1" applyFill="1" applyAlignment="1" applyProtection="1">
      <alignment horizontal="left" wrapText="1" indent="2"/>
      <protection/>
    </xf>
    <xf numFmtId="165" fontId="5" fillId="33" borderId="40" xfId="44" applyNumberFormat="1" applyFont="1" applyFill="1" applyBorder="1" applyAlignment="1" applyProtection="1">
      <alignment/>
      <protection/>
    </xf>
    <xf numFmtId="165" fontId="5" fillId="33" borderId="45" xfId="44" applyNumberFormat="1" applyFont="1" applyFill="1" applyBorder="1" applyAlignment="1" applyProtection="1">
      <alignment/>
      <protection/>
    </xf>
    <xf numFmtId="0" fontId="5" fillId="35" borderId="48" xfId="0" applyFont="1" applyFill="1" applyBorder="1" applyAlignment="1" applyProtection="1">
      <alignment/>
      <protection/>
    </xf>
    <xf numFmtId="165" fontId="5" fillId="33" borderId="15" xfId="44" applyNumberFormat="1" applyFont="1" applyFill="1" applyBorder="1" applyAlignment="1" applyProtection="1">
      <alignment/>
      <protection/>
    </xf>
    <xf numFmtId="0" fontId="7" fillId="35" borderId="0" xfId="0" applyFont="1" applyFill="1" applyBorder="1" applyAlignment="1" applyProtection="1">
      <alignment horizontal="left" wrapText="1"/>
      <protection/>
    </xf>
    <xf numFmtId="0" fontId="7" fillId="35" borderId="0" xfId="0" applyFont="1" applyFill="1" applyAlignment="1" applyProtection="1">
      <alignment horizontal="left" wrapText="1"/>
      <protection/>
    </xf>
    <xf numFmtId="0" fontId="4" fillId="35" borderId="0" xfId="0" applyFont="1" applyFill="1" applyAlignment="1" applyProtection="1">
      <alignment horizontal="left" wrapText="1"/>
      <protection/>
    </xf>
    <xf numFmtId="165" fontId="5" fillId="35" borderId="0" xfId="44" applyNumberFormat="1" applyFont="1" applyFill="1" applyAlignment="1" applyProtection="1">
      <alignment/>
      <protection/>
    </xf>
    <xf numFmtId="0" fontId="5" fillId="35" borderId="0" xfId="0" applyFont="1" applyFill="1" applyBorder="1" applyAlignment="1" applyProtection="1">
      <alignment/>
      <protection/>
    </xf>
    <xf numFmtId="0" fontId="5" fillId="35" borderId="0" xfId="0" applyFont="1" applyFill="1" applyAlignment="1" applyProtection="1">
      <alignment/>
      <protection/>
    </xf>
    <xf numFmtId="0" fontId="5" fillId="35" borderId="55" xfId="0" applyFont="1" applyFill="1" applyBorder="1" applyAlignment="1" applyProtection="1">
      <alignment wrapText="1"/>
      <protection/>
    </xf>
    <xf numFmtId="0" fontId="4" fillId="35" borderId="0" xfId="0" applyFont="1" applyFill="1" applyBorder="1" applyAlignment="1" applyProtection="1">
      <alignment horizontal="left" wrapText="1"/>
      <protection/>
    </xf>
    <xf numFmtId="165" fontId="5" fillId="0" borderId="10" xfId="44" applyNumberFormat="1" applyFont="1" applyBorder="1" applyAlignment="1" applyProtection="1">
      <alignment/>
      <protection/>
    </xf>
    <xf numFmtId="165" fontId="5" fillId="36" borderId="56" xfId="44" applyNumberFormat="1" applyFont="1" applyFill="1" applyBorder="1" applyAlignment="1" applyProtection="1">
      <alignment/>
      <protection/>
    </xf>
    <xf numFmtId="165" fontId="5" fillId="0" borderId="42" xfId="44" applyNumberFormat="1" applyFont="1" applyBorder="1" applyAlignment="1" applyProtection="1">
      <alignment/>
      <protection/>
    </xf>
    <xf numFmtId="0" fontId="18" fillId="35" borderId="0" xfId="0" applyFont="1" applyFill="1" applyAlignment="1" applyProtection="1">
      <alignment vertical="top"/>
      <protection/>
    </xf>
    <xf numFmtId="165" fontId="5" fillId="33" borderId="22" xfId="44" applyNumberFormat="1" applyFont="1" applyFill="1" applyBorder="1" applyAlignment="1" applyProtection="1">
      <alignment/>
      <protection/>
    </xf>
    <xf numFmtId="0" fontId="4" fillId="35" borderId="0" xfId="0" applyFont="1" applyFill="1" applyBorder="1" applyAlignment="1" applyProtection="1">
      <alignment horizontal="left"/>
      <protection/>
    </xf>
    <xf numFmtId="0" fontId="4" fillId="35" borderId="0" xfId="0" applyFont="1" applyFill="1" applyAlignment="1" applyProtection="1">
      <alignment horizontal="left"/>
      <protection/>
    </xf>
    <xf numFmtId="165" fontId="5" fillId="0" borderId="20" xfId="44" applyNumberFormat="1" applyFont="1" applyBorder="1" applyAlignment="1" applyProtection="1">
      <alignment/>
      <protection/>
    </xf>
    <xf numFmtId="165" fontId="5" fillId="33" borderId="44" xfId="44" applyNumberFormat="1" applyFont="1" applyFill="1" applyBorder="1" applyAlignment="1" applyProtection="1">
      <alignment/>
      <protection/>
    </xf>
    <xf numFmtId="0" fontId="4" fillId="35" borderId="0" xfId="0" applyFont="1" applyFill="1" applyBorder="1" applyAlignment="1" applyProtection="1" quotePrefix="1">
      <alignment wrapText="1"/>
      <protection/>
    </xf>
    <xf numFmtId="0" fontId="4" fillId="35" borderId="0" xfId="0" applyFont="1" applyFill="1" applyAlignment="1" applyProtection="1" quotePrefix="1">
      <alignment wrapText="1"/>
      <protection/>
    </xf>
    <xf numFmtId="165" fontId="5" fillId="33" borderId="36" xfId="44" applyNumberFormat="1" applyFont="1" applyFill="1" applyBorder="1" applyAlignment="1" applyProtection="1">
      <alignment/>
      <protection/>
    </xf>
    <xf numFmtId="165" fontId="5" fillId="33" borderId="39" xfId="44" applyNumberFormat="1" applyFont="1" applyFill="1" applyBorder="1" applyAlignment="1" applyProtection="1">
      <alignment/>
      <protection/>
    </xf>
    <xf numFmtId="0" fontId="5" fillId="0" borderId="0" xfId="0" applyFont="1" applyFill="1" applyAlignment="1" applyProtection="1">
      <alignment/>
      <protection/>
    </xf>
    <xf numFmtId="0" fontId="4" fillId="35" borderId="57" xfId="0" applyFont="1" applyFill="1" applyBorder="1" applyAlignment="1" applyProtection="1">
      <alignment/>
      <protection/>
    </xf>
    <xf numFmtId="0" fontId="5" fillId="35" borderId="35" xfId="0" applyFont="1" applyFill="1" applyBorder="1" applyAlignment="1" applyProtection="1">
      <alignment/>
      <protection/>
    </xf>
    <xf numFmtId="0" fontId="5" fillId="0" borderId="35" xfId="0" applyFont="1" applyBorder="1" applyAlignment="1" applyProtection="1">
      <alignment/>
      <protection/>
    </xf>
    <xf numFmtId="0" fontId="5" fillId="0" borderId="58" xfId="0" applyFont="1" applyBorder="1" applyAlignment="1" applyProtection="1">
      <alignment/>
      <protection/>
    </xf>
    <xf numFmtId="0" fontId="5" fillId="35" borderId="59" xfId="0" applyFont="1" applyFill="1" applyBorder="1" applyAlignment="1" applyProtection="1">
      <alignment/>
      <protection/>
    </xf>
    <xf numFmtId="0" fontId="5" fillId="35" borderId="0" xfId="0" applyFont="1" applyFill="1" applyBorder="1" applyAlignment="1" applyProtection="1">
      <alignment/>
      <protection/>
    </xf>
    <xf numFmtId="0" fontId="5" fillId="34" borderId="20" xfId="0" applyFont="1" applyFill="1" applyBorder="1" applyAlignment="1" applyProtection="1">
      <alignment/>
      <protection/>
    </xf>
    <xf numFmtId="0" fontId="5" fillId="34" borderId="60" xfId="0" applyFont="1" applyFill="1" applyBorder="1" applyAlignment="1" applyProtection="1">
      <alignment/>
      <protection/>
    </xf>
    <xf numFmtId="0" fontId="5" fillId="35" borderId="61" xfId="0" applyFont="1" applyFill="1" applyBorder="1" applyAlignment="1" applyProtection="1">
      <alignment/>
      <protection/>
    </xf>
    <xf numFmtId="0" fontId="5" fillId="35" borderId="48" xfId="0" applyFont="1" applyFill="1" applyBorder="1" applyAlignment="1" applyProtection="1">
      <alignment/>
      <protection/>
    </xf>
    <xf numFmtId="0" fontId="5" fillId="34" borderId="15" xfId="0" applyFont="1" applyFill="1" applyBorder="1" applyAlignment="1" applyProtection="1">
      <alignment/>
      <protection/>
    </xf>
    <xf numFmtId="0" fontId="5" fillId="34" borderId="62" xfId="0" applyFont="1" applyFill="1" applyBorder="1" applyAlignment="1" applyProtection="1">
      <alignment/>
      <protection/>
    </xf>
    <xf numFmtId="0" fontId="5" fillId="35" borderId="63" xfId="0" applyFont="1" applyFill="1" applyBorder="1" applyAlignment="1" applyProtection="1">
      <alignment/>
      <protection/>
    </xf>
    <xf numFmtId="0" fontId="5" fillId="35" borderId="46" xfId="0" applyFont="1" applyFill="1" applyBorder="1" applyAlignment="1" applyProtection="1">
      <alignment/>
      <protection/>
    </xf>
    <xf numFmtId="165" fontId="5" fillId="0" borderId="64" xfId="44" applyNumberFormat="1" applyFont="1" applyBorder="1" applyAlignment="1" applyProtection="1">
      <alignment/>
      <protection/>
    </xf>
    <xf numFmtId="0" fontId="5" fillId="35" borderId="0" xfId="0" applyFont="1" applyFill="1" applyBorder="1" applyAlignment="1">
      <alignment wrapText="1"/>
    </xf>
    <xf numFmtId="0" fontId="5" fillId="38" borderId="36" xfId="0" applyFont="1" applyFill="1" applyBorder="1" applyAlignment="1">
      <alignment/>
    </xf>
    <xf numFmtId="0" fontId="22" fillId="38" borderId="0" xfId="0" applyFont="1" applyFill="1" applyBorder="1" applyAlignment="1">
      <alignment/>
    </xf>
    <xf numFmtId="0" fontId="5" fillId="38" borderId="0" xfId="0" applyFont="1" applyFill="1" applyBorder="1" applyAlignment="1">
      <alignment vertical="top"/>
    </xf>
    <xf numFmtId="0" fontId="5" fillId="38" borderId="25" xfId="0" applyFont="1" applyFill="1" applyBorder="1" applyAlignment="1">
      <alignment/>
    </xf>
    <xf numFmtId="0" fontId="5" fillId="35" borderId="0" xfId="0" applyFont="1" applyFill="1" applyBorder="1" applyAlignment="1">
      <alignment/>
    </xf>
    <xf numFmtId="0" fontId="5" fillId="38" borderId="0" xfId="0" applyFont="1" applyFill="1" applyBorder="1" applyAlignment="1">
      <alignment/>
    </xf>
    <xf numFmtId="0" fontId="19" fillId="35" borderId="0" xfId="0" applyFont="1" applyFill="1" applyBorder="1" applyAlignment="1">
      <alignment/>
    </xf>
    <xf numFmtId="0" fontId="5" fillId="35" borderId="0" xfId="0" applyFont="1" applyFill="1" applyAlignment="1">
      <alignment/>
    </xf>
    <xf numFmtId="0" fontId="90" fillId="35" borderId="0" xfId="0" applyFont="1" applyFill="1" applyAlignment="1" applyProtection="1">
      <alignment/>
      <protection hidden="1"/>
    </xf>
    <xf numFmtId="0" fontId="4" fillId="34" borderId="20" xfId="0" applyFont="1" applyFill="1" applyBorder="1" applyAlignment="1" applyProtection="1">
      <alignment horizontal="left"/>
      <protection locked="0"/>
    </xf>
    <xf numFmtId="0" fontId="4" fillId="35" borderId="15" xfId="0" applyFont="1" applyFill="1" applyBorder="1" applyAlignment="1">
      <alignment horizontal="left" vertical="center" textRotation="90" wrapText="1"/>
    </xf>
    <xf numFmtId="0" fontId="22" fillId="35" borderId="0" xfId="0" applyFont="1" applyFill="1" applyAlignment="1">
      <alignment vertical="top"/>
    </xf>
    <xf numFmtId="0" fontId="5" fillId="35" borderId="0" xfId="0" applyFont="1" applyFill="1" applyAlignment="1">
      <alignment vertical="top"/>
    </xf>
    <xf numFmtId="165" fontId="5" fillId="39" borderId="20" xfId="0" applyNumberFormat="1" applyFont="1" applyFill="1" applyBorder="1" applyAlignment="1" applyProtection="1">
      <alignment horizontal="right"/>
      <protection/>
    </xf>
    <xf numFmtId="0" fontId="5" fillId="33" borderId="20" xfId="0" applyFont="1" applyFill="1" applyBorder="1" applyAlignment="1" applyProtection="1">
      <alignment/>
      <protection/>
    </xf>
    <xf numFmtId="0" fontId="5" fillId="0" borderId="20" xfId="0" applyFont="1" applyBorder="1" applyAlignment="1" applyProtection="1">
      <alignment/>
      <protection/>
    </xf>
    <xf numFmtId="0" fontId="5" fillId="0" borderId="20" xfId="0" applyFont="1" applyBorder="1" applyAlignment="1" applyProtection="1">
      <alignment horizontal="left"/>
      <protection/>
    </xf>
    <xf numFmtId="0" fontId="5" fillId="0" borderId="20" xfId="0" applyFont="1" applyBorder="1" applyAlignment="1" applyProtection="1" quotePrefix="1">
      <alignment horizontal="center"/>
      <protection/>
    </xf>
    <xf numFmtId="0" fontId="4" fillId="0" borderId="20" xfId="0" applyFont="1" applyBorder="1" applyAlignment="1" applyProtection="1">
      <alignment/>
      <protection/>
    </xf>
    <xf numFmtId="0" fontId="21" fillId="39" borderId="21" xfId="0" applyFont="1" applyFill="1" applyBorder="1" applyAlignment="1" applyProtection="1">
      <alignment horizontal="center" wrapText="1"/>
      <protection/>
    </xf>
    <xf numFmtId="0" fontId="21" fillId="0" borderId="21" xfId="0" applyFont="1" applyBorder="1" applyAlignment="1" applyProtection="1">
      <alignment wrapText="1"/>
      <protection/>
    </xf>
    <xf numFmtId="0" fontId="21" fillId="0" borderId="21" xfId="0" applyFont="1" applyBorder="1" applyAlignment="1" applyProtection="1">
      <alignment horizontal="center" wrapText="1"/>
      <protection/>
    </xf>
    <xf numFmtId="0" fontId="21" fillId="0" borderId="21" xfId="0" applyFont="1" applyBorder="1" applyAlignment="1" applyProtection="1">
      <alignment horizontal="left" wrapText="1"/>
      <protection/>
    </xf>
    <xf numFmtId="0" fontId="4" fillId="0" borderId="20" xfId="0" applyFont="1" applyFill="1" applyBorder="1" applyAlignment="1" applyProtection="1">
      <alignment horizontal="left"/>
      <protection/>
    </xf>
    <xf numFmtId="177" fontId="5" fillId="34" borderId="21" xfId="0" applyNumberFormat="1" applyFont="1" applyFill="1" applyBorder="1" applyAlignment="1" applyProtection="1">
      <alignment/>
      <protection locked="0"/>
    </xf>
    <xf numFmtId="0" fontId="26" fillId="0" borderId="0" xfId="0" applyFont="1" applyAlignment="1">
      <alignment/>
    </xf>
    <xf numFmtId="0" fontId="17" fillId="0" borderId="0" xfId="0" applyFont="1" applyAlignment="1">
      <alignment vertical="center"/>
    </xf>
    <xf numFmtId="0" fontId="17" fillId="0" borderId="0" xfId="0" applyFont="1" applyAlignment="1">
      <alignment/>
    </xf>
    <xf numFmtId="6" fontId="16" fillId="0" borderId="0" xfId="0" applyNumberFormat="1" applyFont="1" applyBorder="1" applyAlignment="1" applyProtection="1">
      <alignment/>
      <protection/>
    </xf>
    <xf numFmtId="0" fontId="17" fillId="0" borderId="0" xfId="0" applyFont="1" applyAlignment="1" applyProtection="1">
      <alignment/>
      <protection/>
    </xf>
    <xf numFmtId="0" fontId="61" fillId="0" borderId="0" xfId="0" applyFont="1" applyAlignment="1">
      <alignment/>
    </xf>
    <xf numFmtId="0" fontId="61" fillId="0" borderId="0" xfId="0" applyFont="1" applyAlignment="1" applyProtection="1">
      <alignment/>
      <protection/>
    </xf>
    <xf numFmtId="7" fontId="61" fillId="0" borderId="0" xfId="0" applyNumberFormat="1" applyFont="1" applyAlignment="1" applyProtection="1">
      <alignment/>
      <protection/>
    </xf>
    <xf numFmtId="6" fontId="61" fillId="0" borderId="0" xfId="0" applyNumberFormat="1" applyFont="1" applyBorder="1" applyAlignment="1" applyProtection="1">
      <alignment/>
      <protection/>
    </xf>
    <xf numFmtId="0" fontId="5" fillId="0" borderId="0" xfId="0" applyFont="1" applyBorder="1" applyAlignment="1" applyProtection="1">
      <alignment/>
      <protection/>
    </xf>
    <xf numFmtId="0" fontId="4" fillId="0" borderId="0" xfId="0" applyFont="1" applyBorder="1" applyAlignment="1" applyProtection="1">
      <alignment/>
      <protection/>
    </xf>
    <xf numFmtId="0" fontId="9" fillId="0" borderId="0" xfId="0" applyFont="1" applyAlignment="1">
      <alignment/>
    </xf>
    <xf numFmtId="0" fontId="23" fillId="0" borderId="0" xfId="0" applyFont="1" applyAlignment="1">
      <alignment/>
    </xf>
    <xf numFmtId="0" fontId="4" fillId="0" borderId="0" xfId="0" applyFont="1" applyAlignment="1" applyProtection="1">
      <alignment/>
      <protection/>
    </xf>
    <xf numFmtId="0" fontId="4" fillId="0" borderId="0" xfId="0" applyFont="1" applyAlignment="1">
      <alignment/>
    </xf>
    <xf numFmtId="0" fontId="4" fillId="0" borderId="0" xfId="0" applyFont="1" applyAlignment="1" applyProtection="1">
      <alignment horizontal="right"/>
      <protection/>
    </xf>
    <xf numFmtId="0" fontId="13" fillId="0" borderId="0" xfId="0" applyFont="1" applyAlignment="1" applyProtection="1">
      <alignment wrapText="1"/>
      <protection/>
    </xf>
    <xf numFmtId="0" fontId="13" fillId="0" borderId="20" xfId="0" applyFont="1" applyBorder="1" applyAlignment="1" applyProtection="1">
      <alignment horizontal="center" wrapText="1"/>
      <protection/>
    </xf>
    <xf numFmtId="0" fontId="5" fillId="0" borderId="0" xfId="0" applyFont="1" applyAlignment="1" applyProtection="1">
      <alignment horizontal="center"/>
      <protection/>
    </xf>
    <xf numFmtId="0" fontId="5" fillId="0" borderId="65" xfId="0" applyFont="1" applyBorder="1" applyAlignment="1" applyProtection="1">
      <alignment horizontal="center" wrapText="1"/>
      <protection/>
    </xf>
    <xf numFmtId="0" fontId="5" fillId="0" borderId="0" xfId="0" applyFont="1" applyBorder="1" applyAlignment="1" applyProtection="1">
      <alignment/>
      <protection/>
    </xf>
    <xf numFmtId="6" fontId="5" fillId="0" borderId="20" xfId="0" applyNumberFormat="1" applyFont="1" applyBorder="1" applyAlignment="1" applyProtection="1">
      <alignment/>
      <protection/>
    </xf>
    <xf numFmtId="7" fontId="5" fillId="0" borderId="0" xfId="0" applyNumberFormat="1" applyFont="1" applyAlignment="1" applyProtection="1">
      <alignment/>
      <protection/>
    </xf>
    <xf numFmtId="6" fontId="5" fillId="0" borderId="65" xfId="0" applyNumberFormat="1" applyFont="1" applyBorder="1" applyAlignment="1" applyProtection="1">
      <alignment/>
      <protection/>
    </xf>
    <xf numFmtId="0" fontId="5" fillId="0" borderId="45" xfId="0" applyFont="1" applyBorder="1" applyAlignment="1">
      <alignment/>
    </xf>
    <xf numFmtId="7" fontId="5" fillId="0" borderId="66" xfId="0" applyNumberFormat="1" applyFont="1" applyBorder="1" applyAlignment="1" applyProtection="1">
      <alignment/>
      <protection/>
    </xf>
    <xf numFmtId="5" fontId="5" fillId="0" borderId="0" xfId="0" applyNumberFormat="1" applyFont="1" applyBorder="1" applyAlignment="1" applyProtection="1">
      <alignment/>
      <protection/>
    </xf>
    <xf numFmtId="7" fontId="5" fillId="0" borderId="0" xfId="0" applyNumberFormat="1" applyFont="1" applyBorder="1" applyAlignment="1" applyProtection="1">
      <alignment/>
      <protection/>
    </xf>
    <xf numFmtId="1" fontId="5" fillId="0" borderId="0" xfId="0" applyNumberFormat="1" applyFont="1" applyBorder="1" applyAlignment="1" applyProtection="1">
      <alignment horizontal="center"/>
      <protection/>
    </xf>
    <xf numFmtId="5" fontId="5" fillId="0" borderId="0" xfId="0" applyNumberFormat="1" applyFont="1" applyBorder="1" applyAlignment="1" applyProtection="1">
      <alignment horizontal="center"/>
      <protection/>
    </xf>
    <xf numFmtId="5" fontId="5" fillId="0" borderId="38" xfId="0" applyNumberFormat="1" applyFont="1" applyBorder="1" applyAlignment="1" applyProtection="1">
      <alignment/>
      <protection/>
    </xf>
    <xf numFmtId="1" fontId="5" fillId="0" borderId="67" xfId="0" applyNumberFormat="1" applyFont="1" applyBorder="1" applyAlignment="1" applyProtection="1">
      <alignment horizontal="center"/>
      <protection/>
    </xf>
    <xf numFmtId="5" fontId="5" fillId="0" borderId="67" xfId="0" applyNumberFormat="1" applyFont="1" applyBorder="1" applyAlignment="1" applyProtection="1">
      <alignment horizontal="center"/>
      <protection/>
    </xf>
    <xf numFmtId="42" fontId="5" fillId="0" borderId="20" xfId="0" applyNumberFormat="1" applyFont="1" applyBorder="1" applyAlignment="1" applyProtection="1">
      <alignment/>
      <protection/>
    </xf>
    <xf numFmtId="0" fontId="5" fillId="0" borderId="45" xfId="0" applyFont="1" applyBorder="1" applyAlignment="1" applyProtection="1">
      <alignment/>
      <protection/>
    </xf>
    <xf numFmtId="1" fontId="5" fillId="0" borderId="68" xfId="0" applyNumberFormat="1" applyFont="1" applyBorder="1" applyAlignment="1" applyProtection="1">
      <alignment horizontal="center"/>
      <protection/>
    </xf>
    <xf numFmtId="5" fontId="5" fillId="0" borderId="68" xfId="0" applyNumberFormat="1" applyFont="1" applyBorder="1" applyAlignment="1" applyProtection="1">
      <alignment horizontal="center"/>
      <protection/>
    </xf>
    <xf numFmtId="6" fontId="5" fillId="0" borderId="69" xfId="0" applyNumberFormat="1" applyFont="1" applyBorder="1" applyAlignment="1" applyProtection="1">
      <alignment/>
      <protection/>
    </xf>
    <xf numFmtId="0" fontId="23" fillId="0" borderId="70" xfId="0" applyFont="1" applyBorder="1" applyAlignment="1">
      <alignment horizontal="justify" vertical="top" wrapText="1"/>
    </xf>
    <xf numFmtId="0" fontId="0" fillId="0" borderId="0" xfId="0" applyAlignment="1">
      <alignment horizontal="left"/>
    </xf>
    <xf numFmtId="0" fontId="23" fillId="0" borderId="70" xfId="0" applyFont="1" applyBorder="1" applyAlignment="1">
      <alignment horizontal="left" vertical="top" wrapText="1"/>
    </xf>
    <xf numFmtId="0" fontId="23" fillId="0" borderId="71" xfId="0" applyFont="1" applyBorder="1" applyAlignment="1">
      <alignment horizontal="justify" vertical="top" wrapText="1"/>
    </xf>
    <xf numFmtId="0" fontId="5" fillId="0" borderId="25" xfId="0" applyFont="1" applyFill="1" applyBorder="1" applyAlignment="1">
      <alignment/>
    </xf>
    <xf numFmtId="0" fontId="5" fillId="40" borderId="36" xfId="0" applyFont="1" applyFill="1" applyBorder="1" applyAlignment="1">
      <alignment/>
    </xf>
    <xf numFmtId="0" fontId="5" fillId="40" borderId="0" xfId="0" applyFont="1" applyFill="1" applyBorder="1" applyAlignment="1">
      <alignment/>
    </xf>
    <xf numFmtId="0" fontId="22" fillId="40" borderId="0" xfId="0" applyFont="1" applyFill="1" applyBorder="1" applyAlignment="1">
      <alignment/>
    </xf>
    <xf numFmtId="0" fontId="5" fillId="40" borderId="0" xfId="0" applyFont="1" applyFill="1" applyBorder="1" applyAlignment="1">
      <alignment vertical="top"/>
    </xf>
    <xf numFmtId="0" fontId="5" fillId="0" borderId="0" xfId="0" applyFont="1" applyFill="1" applyBorder="1" applyAlignment="1" applyProtection="1">
      <alignment vertical="top" wrapText="1"/>
      <protection hidden="1"/>
    </xf>
    <xf numFmtId="6" fontId="5" fillId="41" borderId="65" xfId="0" applyNumberFormat="1" applyFont="1" applyFill="1" applyBorder="1" applyAlignment="1" applyProtection="1">
      <alignment horizontal="center"/>
      <protection/>
    </xf>
    <xf numFmtId="6" fontId="5" fillId="41" borderId="65" xfId="0" applyNumberFormat="1" applyFont="1" applyFill="1" applyBorder="1" applyAlignment="1" applyProtection="1">
      <alignment/>
      <protection/>
    </xf>
    <xf numFmtId="6" fontId="5" fillId="41" borderId="69" xfId="0" applyNumberFormat="1" applyFont="1" applyFill="1" applyBorder="1" applyAlignment="1" applyProtection="1">
      <alignment horizontal="center"/>
      <protection/>
    </xf>
    <xf numFmtId="0" fontId="5" fillId="41" borderId="20" xfId="0" applyFont="1" applyFill="1" applyBorder="1" applyAlignment="1">
      <alignment/>
    </xf>
    <xf numFmtId="0" fontId="23" fillId="41" borderId="72" xfId="0" applyFont="1" applyFill="1" applyBorder="1" applyAlignment="1">
      <alignment horizontal="justify" vertical="top" wrapText="1"/>
    </xf>
    <xf numFmtId="0" fontId="23" fillId="41" borderId="73" xfId="0" applyFont="1" applyFill="1" applyBorder="1" applyAlignment="1">
      <alignment horizontal="justify" vertical="top" wrapText="1"/>
    </xf>
    <xf numFmtId="44" fontId="23" fillId="41" borderId="73" xfId="44" applyFont="1" applyFill="1" applyBorder="1" applyAlignment="1">
      <alignment horizontal="justify" vertical="top" wrapText="1"/>
    </xf>
    <xf numFmtId="0" fontId="23" fillId="41" borderId="23" xfId="0" applyFont="1" applyFill="1" applyBorder="1" applyAlignment="1">
      <alignment horizontal="justify" vertical="top" wrapText="1"/>
    </xf>
    <xf numFmtId="0" fontId="23" fillId="41" borderId="74" xfId="0" applyFont="1" applyFill="1" applyBorder="1" applyAlignment="1">
      <alignment horizontal="justify" vertical="top" wrapText="1"/>
    </xf>
    <xf numFmtId="44" fontId="23" fillId="41" borderId="74" xfId="44" applyFont="1" applyFill="1" applyBorder="1" applyAlignment="1">
      <alignment horizontal="justify" vertical="top" wrapText="1"/>
    </xf>
    <xf numFmtId="0" fontId="23" fillId="40" borderId="0" xfId="0" applyFont="1" applyFill="1" applyAlignment="1">
      <alignment/>
    </xf>
    <xf numFmtId="0" fontId="0" fillId="40" borderId="0" xfId="0" applyFill="1" applyAlignment="1">
      <alignment/>
    </xf>
    <xf numFmtId="0" fontId="91" fillId="0" borderId="0" xfId="0" applyFont="1" applyAlignment="1">
      <alignment/>
    </xf>
    <xf numFmtId="0" fontId="27" fillId="0" borderId="0" xfId="0" applyFont="1" applyAlignment="1">
      <alignment/>
    </xf>
    <xf numFmtId="0" fontId="27" fillId="0" borderId="0" xfId="0" applyFont="1" applyAlignment="1">
      <alignment wrapText="1"/>
    </xf>
    <xf numFmtId="0" fontId="0" fillId="0" borderId="0" xfId="0" applyAlignment="1">
      <alignment wrapText="1"/>
    </xf>
    <xf numFmtId="165" fontId="5" fillId="42" borderId="20" xfId="44" applyNumberFormat="1" applyFont="1" applyFill="1" applyBorder="1" applyAlignment="1" applyProtection="1">
      <alignment/>
      <protection hidden="1"/>
    </xf>
    <xf numFmtId="0" fontId="27" fillId="0" borderId="0" xfId="0" applyFont="1" applyAlignment="1">
      <alignment horizontal="justify" wrapText="1"/>
    </xf>
    <xf numFmtId="0" fontId="33" fillId="0" borderId="0" xfId="0" applyFont="1" applyBorder="1" applyAlignment="1">
      <alignment horizontal="justify" wrapText="1"/>
    </xf>
    <xf numFmtId="0" fontId="0" fillId="0" borderId="0" xfId="0" applyAlignment="1">
      <alignment horizontal="justify" vertical="top" wrapText="1"/>
    </xf>
    <xf numFmtId="0" fontId="29" fillId="0" borderId="0" xfId="0" applyFont="1" applyAlignment="1" applyProtection="1">
      <alignment/>
      <protection/>
    </xf>
    <xf numFmtId="0" fontId="27" fillId="0" borderId="0" xfId="0" applyFont="1" applyAlignment="1">
      <alignment horizontal="justify" vertical="top" wrapText="1"/>
    </xf>
    <xf numFmtId="0" fontId="63" fillId="0" borderId="0" xfId="0" applyFont="1" applyAlignment="1">
      <alignment horizontal="justify" vertical="top" wrapText="1"/>
    </xf>
    <xf numFmtId="0" fontId="35" fillId="0" borderId="0" xfId="0" applyFont="1" applyAlignment="1">
      <alignment horizontal="justify" vertical="top" wrapText="1"/>
    </xf>
    <xf numFmtId="0" fontId="0" fillId="0" borderId="0" xfId="0" applyFont="1" applyAlignment="1">
      <alignment/>
    </xf>
    <xf numFmtId="0" fontId="92" fillId="35" borderId="38" xfId="0" applyFont="1" applyFill="1" applyBorder="1" applyAlignment="1">
      <alignment/>
    </xf>
    <xf numFmtId="0" fontId="92" fillId="35" borderId="0" xfId="0" applyFont="1" applyFill="1" applyAlignment="1">
      <alignment/>
    </xf>
    <xf numFmtId="0" fontId="93" fillId="35" borderId="0" xfId="0" applyFont="1" applyFill="1" applyAlignment="1">
      <alignment/>
    </xf>
    <xf numFmtId="0" fontId="94" fillId="39" borderId="20" xfId="0" applyFont="1" applyFill="1" applyBorder="1" applyAlignment="1" applyProtection="1">
      <alignment horizontal="center" wrapText="1"/>
      <protection/>
    </xf>
    <xf numFmtId="0" fontId="94" fillId="0" borderId="20" xfId="0" applyFont="1" applyBorder="1" applyAlignment="1" applyProtection="1">
      <alignment wrapText="1"/>
      <protection/>
    </xf>
    <xf numFmtId="0" fontId="94" fillId="0" borderId="20" xfId="0" applyFont="1" applyBorder="1" applyAlignment="1" applyProtection="1">
      <alignment horizontal="center" wrapText="1"/>
      <protection/>
    </xf>
    <xf numFmtId="0" fontId="94" fillId="0" borderId="20" xfId="0" applyFont="1" applyBorder="1" applyAlignment="1" applyProtection="1">
      <alignment horizontal="left" wrapText="1"/>
      <protection/>
    </xf>
    <xf numFmtId="0" fontId="94" fillId="35" borderId="20" xfId="0" applyFont="1" applyFill="1" applyBorder="1" applyAlignment="1">
      <alignment/>
    </xf>
    <xf numFmtId="42" fontId="94" fillId="34" borderId="20" xfId="44" applyNumberFormat="1" applyFont="1" applyFill="1" applyBorder="1" applyAlignment="1" applyProtection="1">
      <alignment horizontal="right"/>
      <protection locked="0"/>
    </xf>
    <xf numFmtId="42" fontId="94" fillId="35" borderId="20" xfId="0" applyNumberFormat="1" applyFont="1" applyFill="1" applyBorder="1" applyAlignment="1">
      <alignment/>
    </xf>
    <xf numFmtId="0" fontId="94" fillId="33" borderId="20" xfId="0" applyFont="1" applyFill="1" applyBorder="1" applyAlignment="1" applyProtection="1">
      <alignment/>
      <protection/>
    </xf>
    <xf numFmtId="0" fontId="95" fillId="35" borderId="0" xfId="0" applyFont="1" applyFill="1" applyAlignment="1">
      <alignment/>
    </xf>
    <xf numFmtId="0" fontId="0" fillId="0" borderId="0" xfId="0" applyAlignment="1">
      <alignment vertical="top"/>
    </xf>
    <xf numFmtId="0" fontId="28" fillId="35" borderId="44" xfId="0" applyFont="1" applyFill="1" applyBorder="1" applyAlignment="1" applyProtection="1">
      <alignment vertical="top"/>
      <protection hidden="1"/>
    </xf>
    <xf numFmtId="0" fontId="28" fillId="32" borderId="20" xfId="0" applyFont="1" applyFill="1" applyBorder="1" applyAlignment="1" applyProtection="1">
      <alignment horizontal="left" vertical="top" wrapText="1"/>
      <protection locked="0"/>
    </xf>
    <xf numFmtId="0" fontId="28" fillId="35" borderId="43" xfId="0" applyFont="1" applyFill="1" applyBorder="1" applyAlignment="1" applyProtection="1">
      <alignment vertical="top" wrapText="1"/>
      <protection hidden="1"/>
    </xf>
    <xf numFmtId="0" fontId="28" fillId="32" borderId="20" xfId="0" applyFont="1" applyFill="1" applyBorder="1" applyAlignment="1" applyProtection="1">
      <alignment horizontal="left" vertical="top"/>
      <protection hidden="1" locked="0"/>
    </xf>
    <xf numFmtId="0" fontId="28" fillId="35" borderId="40" xfId="0" applyFont="1" applyFill="1" applyBorder="1" applyAlignment="1" applyProtection="1">
      <alignment vertical="top" wrapText="1" shrinkToFit="1"/>
      <protection hidden="1"/>
    </xf>
    <xf numFmtId="0" fontId="28" fillId="35" borderId="22" xfId="0" applyFont="1" applyFill="1" applyBorder="1" applyAlignment="1" applyProtection="1">
      <alignment vertical="top"/>
      <protection hidden="1"/>
    </xf>
    <xf numFmtId="0" fontId="28" fillId="32" borderId="45" xfId="0" applyFont="1" applyFill="1" applyBorder="1" applyAlignment="1" applyProtection="1">
      <alignment horizontal="left" vertical="top"/>
      <protection hidden="1" locked="0"/>
    </xf>
    <xf numFmtId="0" fontId="28" fillId="35" borderId="20" xfId="0" applyFont="1" applyFill="1" applyBorder="1" applyAlignment="1" applyProtection="1">
      <alignment vertical="top" wrapText="1" shrinkToFit="1"/>
      <protection hidden="1"/>
    </xf>
    <xf numFmtId="0" fontId="28" fillId="32" borderId="22" xfId="0" applyFont="1" applyFill="1" applyBorder="1" applyAlignment="1" applyProtection="1">
      <alignment horizontal="left" vertical="top"/>
      <protection hidden="1" locked="0"/>
    </xf>
    <xf numFmtId="0" fontId="28" fillId="35" borderId="20" xfId="0" applyFont="1" applyFill="1" applyBorder="1" applyAlignment="1" applyProtection="1">
      <alignment vertical="top"/>
      <protection hidden="1"/>
    </xf>
    <xf numFmtId="0" fontId="28" fillId="32" borderId="20" xfId="0" applyFont="1" applyFill="1" applyBorder="1" applyAlignment="1" applyProtection="1">
      <alignment horizontal="left" vertical="top"/>
      <protection locked="0"/>
    </xf>
    <xf numFmtId="0" fontId="28" fillId="35" borderId="0" xfId="0" applyFont="1" applyFill="1" applyBorder="1" applyAlignment="1" applyProtection="1">
      <alignment vertical="top"/>
      <protection hidden="1"/>
    </xf>
    <xf numFmtId="14" fontId="28" fillId="32" borderId="22" xfId="0" applyNumberFormat="1" applyFont="1" applyFill="1" applyBorder="1" applyAlignment="1" applyProtection="1">
      <alignment horizontal="left" vertical="top"/>
      <protection hidden="1" locked="0"/>
    </xf>
    <xf numFmtId="0" fontId="28" fillId="35" borderId="39" xfId="0" applyFont="1" applyFill="1" applyBorder="1" applyAlignment="1" applyProtection="1">
      <alignment vertical="top"/>
      <protection hidden="1"/>
    </xf>
    <xf numFmtId="14" fontId="28" fillId="32" borderId="20" xfId="0" applyNumberFormat="1" applyFont="1" applyFill="1" applyBorder="1" applyAlignment="1" applyProtection="1">
      <alignment horizontal="left" vertical="top"/>
      <protection locked="0"/>
    </xf>
    <xf numFmtId="0" fontId="28" fillId="35" borderId="22" xfId="0" applyFont="1" applyFill="1" applyBorder="1" applyAlignment="1" applyProtection="1">
      <alignment vertical="top" wrapText="1" shrinkToFit="1"/>
      <protection hidden="1"/>
    </xf>
    <xf numFmtId="14" fontId="28" fillId="0" borderId="38" xfId="0" applyNumberFormat="1" applyFont="1" applyFill="1" applyBorder="1" applyAlignment="1" applyProtection="1">
      <alignment horizontal="left" vertical="top"/>
      <protection locked="0"/>
    </xf>
    <xf numFmtId="0" fontId="28" fillId="35" borderId="38" xfId="0" applyFont="1" applyFill="1" applyBorder="1" applyAlignment="1" applyProtection="1">
      <alignment vertical="top"/>
      <protection hidden="1"/>
    </xf>
    <xf numFmtId="0" fontId="67" fillId="35" borderId="38" xfId="0" applyFont="1" applyFill="1" applyBorder="1" applyAlignment="1" applyProtection="1">
      <alignment horizontal="left" vertical="top"/>
      <protection hidden="1"/>
    </xf>
    <xf numFmtId="0" fontId="67" fillId="35" borderId="26" xfId="0" applyFont="1" applyFill="1" applyBorder="1" applyAlignment="1" applyProtection="1">
      <alignment horizontal="left" vertical="top"/>
      <protection hidden="1"/>
    </xf>
    <xf numFmtId="0" fontId="96" fillId="0" borderId="0" xfId="0" applyFont="1" applyAlignment="1" applyProtection="1">
      <alignment horizontal="left" vertical="top" wrapText="1"/>
      <protection hidden="1"/>
    </xf>
    <xf numFmtId="0" fontId="96" fillId="0" borderId="20" xfId="0" applyFont="1" applyBorder="1" applyAlignment="1" applyProtection="1">
      <alignment horizontal="left" vertical="top" wrapText="1"/>
      <protection hidden="1"/>
    </xf>
    <xf numFmtId="0" fontId="96" fillId="32" borderId="20" xfId="0" applyFont="1" applyFill="1" applyBorder="1" applyAlignment="1" applyProtection="1">
      <alignment horizontal="center" vertical="top"/>
      <protection hidden="1" locked="0"/>
    </xf>
    <xf numFmtId="0" fontId="96" fillId="0" borderId="20" xfId="0" applyFont="1" applyFill="1" applyBorder="1" applyAlignment="1" applyProtection="1">
      <alignment horizontal="center" vertical="top"/>
      <protection hidden="1" locked="0"/>
    </xf>
    <xf numFmtId="9" fontId="96" fillId="0" borderId="20" xfId="59" applyFont="1" applyBorder="1" applyAlignment="1" applyProtection="1">
      <alignment horizontal="center" vertical="top"/>
      <protection hidden="1"/>
    </xf>
    <xf numFmtId="9" fontId="96" fillId="0" borderId="20" xfId="59" applyFont="1" applyFill="1" applyBorder="1" applyAlignment="1" applyProtection="1">
      <alignment horizontal="center" vertical="top"/>
      <protection hidden="1" locked="0"/>
    </xf>
    <xf numFmtId="0" fontId="96" fillId="0" borderId="20" xfId="0" applyFont="1" applyBorder="1" applyAlignment="1" applyProtection="1">
      <alignment horizontal="left" vertical="top"/>
      <protection hidden="1"/>
    </xf>
    <xf numFmtId="0" fontId="97" fillId="0" borderId="0" xfId="0" applyFont="1" applyAlignment="1">
      <alignment vertical="top"/>
    </xf>
    <xf numFmtId="0" fontId="97" fillId="0" borderId="42" xfId="0" applyFont="1" applyBorder="1" applyAlignment="1" quotePrefix="1">
      <alignment vertical="top"/>
    </xf>
    <xf numFmtId="0" fontId="97" fillId="0" borderId="10" xfId="0" applyFont="1" applyBorder="1" applyAlignment="1">
      <alignment vertical="top"/>
    </xf>
    <xf numFmtId="0" fontId="97" fillId="0" borderId="21" xfId="0" applyFont="1" applyBorder="1" applyAlignment="1">
      <alignment vertical="top"/>
    </xf>
    <xf numFmtId="0" fontId="0" fillId="0" borderId="0" xfId="0" applyAlignment="1" applyProtection="1">
      <alignment vertical="top"/>
      <protection locked="0"/>
    </xf>
    <xf numFmtId="0" fontId="0" fillId="0" borderId="25" xfId="0" applyBorder="1" applyAlignment="1" applyProtection="1">
      <alignment vertical="top" wrapText="1"/>
      <protection hidden="1"/>
    </xf>
    <xf numFmtId="0" fontId="5" fillId="35" borderId="0" xfId="0" applyFont="1" applyFill="1" applyBorder="1" applyAlignment="1" applyProtection="1">
      <alignment wrapText="1"/>
      <protection hidden="1"/>
    </xf>
    <xf numFmtId="0" fontId="4" fillId="35" borderId="40" xfId="0" applyFont="1" applyFill="1" applyBorder="1" applyAlignment="1">
      <alignment horizontal="center"/>
    </xf>
    <xf numFmtId="0" fontId="4" fillId="35" borderId="22" xfId="0" applyFont="1" applyFill="1" applyBorder="1" applyAlignment="1">
      <alignment horizontal="center"/>
    </xf>
    <xf numFmtId="0" fontId="7" fillId="35" borderId="0" xfId="0" applyFont="1" applyFill="1" applyAlignment="1">
      <alignment horizontal="left" vertical="top" wrapText="1"/>
    </xf>
    <xf numFmtId="0" fontId="5" fillId="35" borderId="0" xfId="0" applyFont="1" applyFill="1" applyAlignment="1">
      <alignment wrapText="1"/>
    </xf>
    <xf numFmtId="0" fontId="4" fillId="35" borderId="75" xfId="0" applyFont="1" applyFill="1" applyBorder="1" applyAlignment="1" applyProtection="1">
      <alignment horizontal="center"/>
      <protection hidden="1"/>
    </xf>
    <xf numFmtId="0" fontId="4" fillId="35" borderId="76" xfId="0" applyFont="1" applyFill="1" applyBorder="1" applyAlignment="1" applyProtection="1">
      <alignment horizontal="center"/>
      <protection hidden="1"/>
    </xf>
    <xf numFmtId="0" fontId="4" fillId="35" borderId="77" xfId="0" applyFont="1" applyFill="1" applyBorder="1" applyAlignment="1" applyProtection="1">
      <alignment horizontal="center"/>
      <protection hidden="1"/>
    </xf>
    <xf numFmtId="0" fontId="9" fillId="35" borderId="78" xfId="0" applyFont="1" applyFill="1" applyBorder="1" applyAlignment="1" applyProtection="1">
      <alignment horizontal="center"/>
      <protection/>
    </xf>
    <xf numFmtId="0" fontId="9" fillId="35" borderId="76" xfId="0" applyFont="1" applyFill="1" applyBorder="1" applyAlignment="1" applyProtection="1">
      <alignment horizontal="center"/>
      <protection/>
    </xf>
    <xf numFmtId="0" fontId="9" fillId="35" borderId="73" xfId="0" applyFont="1" applyFill="1" applyBorder="1" applyAlignment="1" applyProtection="1">
      <alignment horizontal="center"/>
      <protection/>
    </xf>
    <xf numFmtId="0" fontId="6" fillId="35" borderId="43" xfId="0" applyFont="1" applyFill="1" applyBorder="1" applyAlignment="1" applyProtection="1">
      <alignment horizontal="left" vertical="top" wrapText="1"/>
      <protection/>
    </xf>
    <xf numFmtId="0" fontId="94" fillId="35" borderId="20" xfId="0" applyFont="1" applyFill="1" applyBorder="1" applyAlignment="1">
      <alignment/>
    </xf>
    <xf numFmtId="0" fontId="94" fillId="0" borderId="20" xfId="0" applyFont="1" applyBorder="1" applyAlignment="1">
      <alignment/>
    </xf>
    <xf numFmtId="0" fontId="9" fillId="0" borderId="78" xfId="0" applyFont="1" applyBorder="1" applyAlignment="1" applyProtection="1">
      <alignment horizontal="center"/>
      <protection/>
    </xf>
    <xf numFmtId="0" fontId="9" fillId="0" borderId="76" xfId="0" applyFont="1" applyBorder="1" applyAlignment="1" applyProtection="1">
      <alignment horizontal="center"/>
      <protection/>
    </xf>
    <xf numFmtId="0" fontId="9" fillId="0" borderId="73" xfId="0" applyFont="1" applyBorder="1" applyAlignment="1" applyProtection="1">
      <alignment horizontal="center"/>
      <protection/>
    </xf>
    <xf numFmtId="0" fontId="5" fillId="34" borderId="42" xfId="0" applyFont="1" applyFill="1" applyBorder="1" applyAlignment="1" applyProtection="1">
      <alignment vertical="top" wrapText="1"/>
      <protection locked="0"/>
    </xf>
    <xf numFmtId="0" fontId="5" fillId="34" borderId="10" xfId="0" applyFont="1" applyFill="1" applyBorder="1" applyAlignment="1" applyProtection="1">
      <alignment vertical="top" wrapText="1"/>
      <protection locked="0"/>
    </xf>
    <xf numFmtId="0" fontId="5" fillId="34" borderId="21" xfId="0" applyFont="1" applyFill="1" applyBorder="1" applyAlignment="1" applyProtection="1">
      <alignment vertical="top" wrapText="1"/>
      <protection locked="0"/>
    </xf>
    <xf numFmtId="165" fontId="5" fillId="33" borderId="42" xfId="44" applyNumberFormat="1" applyFont="1" applyFill="1" applyBorder="1" applyAlignment="1" applyProtection="1">
      <alignment horizontal="center"/>
      <protection/>
    </xf>
    <xf numFmtId="165" fontId="5" fillId="33" borderId="10" xfId="44" applyNumberFormat="1" applyFont="1" applyFill="1" applyBorder="1" applyAlignment="1" applyProtection="1">
      <alignment horizontal="center"/>
      <protection/>
    </xf>
    <xf numFmtId="165" fontId="5" fillId="33" borderId="79" xfId="44" applyNumberFormat="1" applyFont="1" applyFill="1" applyBorder="1" applyAlignment="1" applyProtection="1">
      <alignment horizontal="center"/>
      <protection/>
    </xf>
    <xf numFmtId="165" fontId="5" fillId="33" borderId="42" xfId="44" applyNumberFormat="1" applyFont="1" applyFill="1" applyBorder="1" applyAlignment="1" applyProtection="1">
      <alignment horizontal="center"/>
      <protection hidden="1"/>
    </xf>
    <xf numFmtId="165" fontId="5" fillId="33" borderId="10" xfId="44" applyNumberFormat="1" applyFont="1" applyFill="1" applyBorder="1" applyAlignment="1" applyProtection="1">
      <alignment horizontal="center"/>
      <protection hidden="1"/>
    </xf>
    <xf numFmtId="165" fontId="5" fillId="33" borderId="21" xfId="44" applyNumberFormat="1" applyFont="1" applyFill="1" applyBorder="1" applyAlignment="1" applyProtection="1">
      <alignment horizontal="center"/>
      <protection hidden="1"/>
    </xf>
    <xf numFmtId="0" fontId="5" fillId="34" borderId="42" xfId="0" applyFont="1" applyFill="1" applyBorder="1" applyAlignment="1" applyProtection="1">
      <alignment vertical="top" wrapText="1"/>
      <protection/>
    </xf>
    <xf numFmtId="0" fontId="5" fillId="34" borderId="10" xfId="0" applyFont="1" applyFill="1" applyBorder="1" applyAlignment="1" applyProtection="1">
      <alignment vertical="top" wrapText="1"/>
      <protection/>
    </xf>
    <xf numFmtId="0" fontId="5" fillId="34" borderId="21" xfId="0" applyFont="1" applyFill="1" applyBorder="1" applyAlignment="1" applyProtection="1">
      <alignment vertical="top" wrapText="1"/>
      <protection/>
    </xf>
    <xf numFmtId="0" fontId="4" fillId="35" borderId="0" xfId="0" applyFont="1" applyFill="1" applyBorder="1" applyAlignment="1" applyProtection="1">
      <alignment horizontal="center" vertical="top"/>
      <protection/>
    </xf>
    <xf numFmtId="165" fontId="5" fillId="33" borderId="79" xfId="44" applyNumberFormat="1" applyFont="1" applyFill="1" applyBorder="1" applyAlignment="1" applyProtection="1">
      <alignment horizontal="center"/>
      <protection hidden="1"/>
    </xf>
    <xf numFmtId="0" fontId="9" fillId="35" borderId="78" xfId="0" applyFont="1" applyFill="1" applyBorder="1" applyAlignment="1">
      <alignment horizontal="center"/>
    </xf>
    <xf numFmtId="0" fontId="9" fillId="35" borderId="76" xfId="0" applyFont="1" applyFill="1" applyBorder="1" applyAlignment="1">
      <alignment horizontal="center"/>
    </xf>
    <xf numFmtId="0" fontId="9" fillId="35" borderId="73" xfId="0" applyFont="1" applyFill="1" applyBorder="1" applyAlignment="1">
      <alignment horizontal="center"/>
    </xf>
    <xf numFmtId="0" fontId="5" fillId="35" borderId="0" xfId="0" applyFont="1" applyFill="1" applyAlignment="1">
      <alignment vertical="top" wrapText="1"/>
    </xf>
    <xf numFmtId="0" fontId="5" fillId="35" borderId="0" xfId="0" applyFont="1" applyFill="1" applyAlignment="1">
      <alignment horizontal="left" vertical="top" wrapText="1"/>
    </xf>
    <xf numFmtId="0" fontId="5" fillId="35" borderId="0" xfId="0" applyFont="1" applyFill="1" applyAlignment="1" applyProtection="1">
      <alignment horizontal="left" vertical="top" wrapText="1" indent="1"/>
      <protection hidden="1"/>
    </xf>
    <xf numFmtId="0" fontId="4" fillId="35" borderId="0" xfId="0" applyFont="1" applyFill="1" applyAlignment="1" applyProtection="1">
      <alignment horizontal="left" vertical="top" wrapText="1"/>
      <protection hidden="1"/>
    </xf>
    <xf numFmtId="0" fontId="5" fillId="0" borderId="38" xfId="0" applyFont="1" applyBorder="1" applyAlignment="1" applyProtection="1">
      <alignment horizontal="left"/>
      <protection hidden="1"/>
    </xf>
    <xf numFmtId="0" fontId="5" fillId="35" borderId="38" xfId="0" applyFont="1" applyFill="1" applyBorder="1" applyAlignment="1" applyProtection="1">
      <alignment horizontal="center"/>
      <protection hidden="1"/>
    </xf>
    <xf numFmtId="0" fontId="9" fillId="0" borderId="78" xfId="0" applyFont="1" applyBorder="1" applyAlignment="1" applyProtection="1">
      <alignment horizontal="center"/>
      <protection hidden="1"/>
    </xf>
    <xf numFmtId="0" fontId="9" fillId="0" borderId="76" xfId="0" applyFont="1" applyBorder="1" applyAlignment="1" applyProtection="1">
      <alignment horizontal="center"/>
      <protection hidden="1"/>
    </xf>
    <xf numFmtId="0" fontId="9" fillId="0" borderId="73" xfId="0" applyFont="1" applyBorder="1" applyAlignment="1" applyProtection="1">
      <alignment horizontal="center"/>
      <protection hidden="1"/>
    </xf>
    <xf numFmtId="0" fontId="5" fillId="34" borderId="38" xfId="0" applyFont="1" applyFill="1" applyBorder="1" applyAlignment="1" applyProtection="1">
      <alignment horizontal="left"/>
      <protection locked="0"/>
    </xf>
    <xf numFmtId="0" fontId="5" fillId="35" borderId="38" xfId="0" applyFont="1" applyFill="1" applyBorder="1" applyAlignment="1" applyProtection="1">
      <alignment horizontal="left"/>
      <protection hidden="1"/>
    </xf>
    <xf numFmtId="0" fontId="5" fillId="34" borderId="42" xfId="0" applyFont="1" applyFill="1" applyBorder="1" applyAlignment="1" applyProtection="1">
      <alignment horizontal="left" vertical="top" wrapText="1"/>
      <protection locked="0"/>
    </xf>
    <xf numFmtId="0" fontId="5" fillId="34" borderId="10" xfId="0" applyFont="1" applyFill="1" applyBorder="1" applyAlignment="1" applyProtection="1">
      <alignment horizontal="left" vertical="top" wrapText="1"/>
      <protection locked="0"/>
    </xf>
    <xf numFmtId="0" fontId="5" fillId="34" borderId="21" xfId="0" applyFont="1" applyFill="1" applyBorder="1" applyAlignment="1" applyProtection="1">
      <alignment horizontal="left" vertical="top" wrapText="1"/>
      <protection locked="0"/>
    </xf>
    <xf numFmtId="0" fontId="5" fillId="0" borderId="0" xfId="0" applyFont="1" applyFill="1" applyBorder="1" applyAlignment="1">
      <alignment horizontal="left" vertical="center" wrapText="1"/>
    </xf>
    <xf numFmtId="0" fontId="5" fillId="35" borderId="38" xfId="0" applyFont="1" applyFill="1" applyBorder="1" applyAlignment="1" applyProtection="1">
      <alignment horizontal="left"/>
      <protection/>
    </xf>
    <xf numFmtId="0" fontId="5" fillId="35" borderId="45" xfId="0" applyFont="1" applyFill="1" applyBorder="1" applyAlignment="1" applyProtection="1">
      <alignment horizontal="left"/>
      <protection/>
    </xf>
    <xf numFmtId="0" fontId="5" fillId="34" borderId="39" xfId="0" applyFont="1" applyFill="1" applyBorder="1" applyAlignment="1" applyProtection="1">
      <alignment horizontal="left" indent="1"/>
      <protection locked="0"/>
    </xf>
    <xf numFmtId="0" fontId="5" fillId="34" borderId="38" xfId="0" applyFont="1" applyFill="1" applyBorder="1" applyAlignment="1" applyProtection="1">
      <alignment horizontal="left" indent="1"/>
      <protection locked="0"/>
    </xf>
    <xf numFmtId="0" fontId="5" fillId="34" borderId="26" xfId="0" applyFont="1" applyFill="1" applyBorder="1" applyAlignment="1" applyProtection="1">
      <alignment horizontal="left" indent="1"/>
      <protection locked="0"/>
    </xf>
    <xf numFmtId="0" fontId="5" fillId="0" borderId="20" xfId="0" applyFont="1" applyBorder="1" applyAlignment="1" applyProtection="1">
      <alignment horizontal="left"/>
      <protection hidden="1"/>
    </xf>
    <xf numFmtId="0" fontId="5" fillId="0" borderId="20" xfId="0" applyFont="1" applyBorder="1" applyAlignment="1" applyProtection="1">
      <alignment horizontal="center"/>
      <protection hidden="1"/>
    </xf>
    <xf numFmtId="0" fontId="5" fillId="34" borderId="20" xfId="0" applyFont="1" applyFill="1" applyBorder="1" applyAlignment="1" applyProtection="1">
      <alignment horizontal="center"/>
      <protection locked="0"/>
    </xf>
    <xf numFmtId="0" fontId="5" fillId="0" borderId="20" xfId="0" applyFont="1" applyBorder="1" applyAlignment="1" applyProtection="1">
      <alignment horizontal="left" indent="2"/>
      <protection hidden="1"/>
    </xf>
    <xf numFmtId="0" fontId="5" fillId="34" borderId="45" xfId="0" applyFont="1" applyFill="1" applyBorder="1" applyAlignment="1" applyProtection="1">
      <alignment horizontal="left"/>
      <protection locked="0"/>
    </xf>
    <xf numFmtId="0" fontId="5" fillId="35" borderId="20" xfId="0" applyFont="1" applyFill="1" applyBorder="1" applyAlignment="1" applyProtection="1">
      <alignment horizontal="left" wrapText="1"/>
      <protection hidden="1"/>
    </xf>
    <xf numFmtId="0" fontId="5" fillId="35" borderId="42" xfId="0" applyFont="1" applyFill="1" applyBorder="1" applyAlignment="1" applyProtection="1">
      <alignment horizontal="left"/>
      <protection locked="0"/>
    </xf>
    <xf numFmtId="0" fontId="5" fillId="35" borderId="10" xfId="0" applyFont="1" applyFill="1" applyBorder="1" applyAlignment="1" applyProtection="1">
      <alignment horizontal="left"/>
      <protection locked="0"/>
    </xf>
    <xf numFmtId="0" fontId="5" fillId="35" borderId="36" xfId="0" applyFont="1" applyFill="1" applyBorder="1" applyAlignment="1" applyProtection="1">
      <alignment horizontal="left" wrapText="1"/>
      <protection locked="0"/>
    </xf>
    <xf numFmtId="0" fontId="5" fillId="35" borderId="0" xfId="0" applyFont="1" applyFill="1" applyBorder="1" applyAlignment="1" applyProtection="1">
      <alignment horizontal="left" wrapText="1"/>
      <protection locked="0"/>
    </xf>
    <xf numFmtId="0" fontId="5" fillId="35" borderId="25" xfId="0" applyFont="1" applyFill="1" applyBorder="1" applyAlignment="1" applyProtection="1">
      <alignment horizontal="left" wrapText="1"/>
      <protection locked="0"/>
    </xf>
    <xf numFmtId="0" fontId="5" fillId="35" borderId="21" xfId="0" applyFont="1" applyFill="1" applyBorder="1" applyAlignment="1" applyProtection="1">
      <alignment horizontal="left"/>
      <protection locked="0"/>
    </xf>
    <xf numFmtId="0" fontId="6" fillId="35" borderId="0" xfId="0" applyFont="1" applyFill="1" applyAlignment="1" applyProtection="1">
      <alignment horizontal="left" wrapText="1" indent="2"/>
      <protection hidden="1"/>
    </xf>
    <xf numFmtId="0" fontId="5" fillId="41" borderId="43" xfId="0" applyFont="1" applyFill="1" applyBorder="1" applyAlignment="1" applyProtection="1">
      <alignment horizontal="center"/>
      <protection hidden="1"/>
    </xf>
    <xf numFmtId="0" fontId="96" fillId="0" borderId="40" xfId="0" applyFont="1" applyBorder="1" applyAlignment="1" applyProtection="1">
      <alignment vertical="top" wrapText="1"/>
      <protection hidden="1"/>
    </xf>
    <xf numFmtId="0" fontId="96" fillId="0" borderId="45" xfId="0" applyFont="1" applyBorder="1" applyAlignment="1" applyProtection="1">
      <alignment vertical="top" wrapText="1"/>
      <protection hidden="1"/>
    </xf>
    <xf numFmtId="0" fontId="96" fillId="0" borderId="22" xfId="0" applyFont="1" applyBorder="1" applyAlignment="1" applyProtection="1">
      <alignment vertical="top" wrapText="1"/>
      <protection hidden="1"/>
    </xf>
    <xf numFmtId="49" fontId="96" fillId="0" borderId="36" xfId="0" applyNumberFormat="1" applyFont="1" applyBorder="1" applyAlignment="1" applyProtection="1">
      <alignment horizontal="left" vertical="top" wrapText="1" indent="1" readingOrder="1"/>
      <protection locked="0"/>
    </xf>
    <xf numFmtId="0" fontId="0" fillId="0" borderId="0" xfId="0" applyBorder="1" applyAlignment="1">
      <alignment horizontal="left" vertical="top" wrapText="1" indent="1" readingOrder="1"/>
    </xf>
    <xf numFmtId="0" fontId="0" fillId="0" borderId="25" xfId="0" applyBorder="1" applyAlignment="1">
      <alignment horizontal="left" vertical="top" wrapText="1" indent="1" readingOrder="1"/>
    </xf>
    <xf numFmtId="0" fontId="28" fillId="32" borderId="40" xfId="0" applyFont="1" applyFill="1" applyBorder="1" applyAlignment="1" applyProtection="1">
      <alignment horizontal="center" vertical="top" wrapText="1"/>
      <protection locked="0"/>
    </xf>
    <xf numFmtId="0" fontId="28" fillId="32" borderId="45" xfId="0" applyFont="1" applyFill="1" applyBorder="1" applyAlignment="1" applyProtection="1">
      <alignment horizontal="center" vertical="top" wrapText="1"/>
      <protection locked="0"/>
    </xf>
    <xf numFmtId="0" fontId="28" fillId="32" borderId="22" xfId="0" applyFont="1" applyFill="1" applyBorder="1" applyAlignment="1" applyProtection="1">
      <alignment horizontal="center" vertical="top" wrapText="1"/>
      <protection locked="0"/>
    </xf>
    <xf numFmtId="49" fontId="96" fillId="0" borderId="40" xfId="0" applyNumberFormat="1" applyFont="1" applyBorder="1" applyAlignment="1" applyProtection="1">
      <alignment horizontal="left" vertical="top" wrapText="1" indent="1" readingOrder="1"/>
      <protection locked="0"/>
    </xf>
    <xf numFmtId="0" fontId="0" fillId="0" borderId="45" xfId="0" applyBorder="1" applyAlignment="1">
      <alignment horizontal="left" vertical="top" wrapText="1" indent="1" readingOrder="1"/>
    </xf>
    <xf numFmtId="0" fontId="0" fillId="0" borderId="22" xfId="0" applyBorder="1" applyAlignment="1">
      <alignment horizontal="left" vertical="top" wrapText="1" indent="1" readingOrder="1"/>
    </xf>
    <xf numFmtId="49" fontId="98" fillId="0" borderId="40" xfId="0" applyNumberFormat="1" applyFont="1" applyBorder="1" applyAlignment="1" applyProtection="1">
      <alignment horizontal="left" vertical="top" wrapText="1" readingOrder="1"/>
      <protection locked="0"/>
    </xf>
    <xf numFmtId="49" fontId="99" fillId="0" borderId="45" xfId="0" applyNumberFormat="1" applyFont="1" applyBorder="1" applyAlignment="1">
      <alignment horizontal="left" vertical="top" wrapText="1" readingOrder="1"/>
    </xf>
    <xf numFmtId="49" fontId="99" fillId="0" borderId="22" xfId="0" applyNumberFormat="1" applyFont="1" applyBorder="1" applyAlignment="1">
      <alignment horizontal="left" vertical="top" wrapText="1" readingOrder="1"/>
    </xf>
    <xf numFmtId="0" fontId="67" fillId="35" borderId="80" xfId="0" applyFont="1" applyFill="1" applyBorder="1" applyAlignment="1" applyProtection="1">
      <alignment horizontal="center" vertical="top"/>
      <protection hidden="1"/>
    </xf>
    <xf numFmtId="0" fontId="67" fillId="35" borderId="81" xfId="0" applyFont="1" applyFill="1" applyBorder="1" applyAlignment="1" applyProtection="1">
      <alignment horizontal="center" vertical="top"/>
      <protection hidden="1"/>
    </xf>
    <xf numFmtId="0" fontId="67" fillId="35" borderId="82" xfId="0" applyFont="1" applyFill="1" applyBorder="1" applyAlignment="1" applyProtection="1">
      <alignment horizontal="center" vertical="top"/>
      <protection hidden="1"/>
    </xf>
    <xf numFmtId="0" fontId="96" fillId="0" borderId="83" xfId="0" applyFont="1" applyBorder="1" applyAlignment="1" applyProtection="1">
      <alignment vertical="top"/>
      <protection hidden="1"/>
    </xf>
    <xf numFmtId="0" fontId="96" fillId="0" borderId="84" xfId="0" applyFont="1" applyBorder="1" applyAlignment="1" applyProtection="1">
      <alignment vertical="top"/>
      <protection hidden="1"/>
    </xf>
    <xf numFmtId="0" fontId="96" fillId="0" borderId="85" xfId="0" applyFont="1" applyBorder="1" applyAlignment="1" applyProtection="1">
      <alignment vertical="top"/>
      <protection hidden="1"/>
    </xf>
    <xf numFmtId="0" fontId="29" fillId="35" borderId="86" xfId="0" applyFont="1" applyFill="1" applyBorder="1" applyAlignment="1" applyProtection="1">
      <alignment horizontal="center" vertical="top" wrapText="1"/>
      <protection hidden="1"/>
    </xf>
    <xf numFmtId="0" fontId="29" fillId="35" borderId="87" xfId="0" applyFont="1" applyFill="1" applyBorder="1" applyAlignment="1" applyProtection="1">
      <alignment horizontal="center" vertical="top"/>
      <protection hidden="1"/>
    </xf>
    <xf numFmtId="0" fontId="29" fillId="35" borderId="88" xfId="0" applyFont="1" applyFill="1" applyBorder="1" applyAlignment="1" applyProtection="1">
      <alignment horizontal="center" vertical="top"/>
      <protection hidden="1"/>
    </xf>
    <xf numFmtId="0" fontId="70" fillId="0" borderId="78" xfId="0" applyFont="1" applyBorder="1" applyAlignment="1" applyProtection="1">
      <alignment horizontal="center" vertical="top"/>
      <protection hidden="1"/>
    </xf>
    <xf numFmtId="0" fontId="70" fillId="0" borderId="76" xfId="0" applyFont="1" applyBorder="1" applyAlignment="1" applyProtection="1">
      <alignment horizontal="center" vertical="top"/>
      <protection hidden="1"/>
    </xf>
    <xf numFmtId="0" fontId="28" fillId="35" borderId="87" xfId="0" applyFont="1" applyFill="1" applyBorder="1" applyAlignment="1" applyProtection="1">
      <alignment horizontal="center" vertical="top"/>
      <protection hidden="1"/>
    </xf>
    <xf numFmtId="0" fontId="27" fillId="0" borderId="0" xfId="0" applyFont="1" applyAlignment="1">
      <alignment wrapText="1"/>
    </xf>
    <xf numFmtId="0" fontId="0" fillId="0" borderId="0" xfId="0" applyAlignment="1">
      <alignment wrapText="1"/>
    </xf>
    <xf numFmtId="0" fontId="27" fillId="0" borderId="0" xfId="0" applyFont="1" applyAlignment="1">
      <alignment/>
    </xf>
    <xf numFmtId="0" fontId="0" fillId="0" borderId="0" xfId="0" applyAlignment="1">
      <alignment/>
    </xf>
    <xf numFmtId="0" fontId="72" fillId="32" borderId="38" xfId="0" applyFont="1" applyFill="1" applyBorder="1" applyAlignment="1">
      <alignment horizontal="center"/>
    </xf>
    <xf numFmtId="0" fontId="72" fillId="32" borderId="38" xfId="0" applyFont="1" applyFill="1" applyBorder="1" applyAlignment="1">
      <alignment/>
    </xf>
    <xf numFmtId="0" fontId="29" fillId="0" borderId="0" xfId="0" applyFont="1" applyAlignment="1" applyProtection="1">
      <alignment horizontal="left"/>
      <protection/>
    </xf>
    <xf numFmtId="0" fontId="36" fillId="0" borderId="0" xfId="0" applyFont="1" applyAlignment="1">
      <alignment horizontal="left"/>
    </xf>
    <xf numFmtId="0" fontId="29" fillId="32" borderId="38" xfId="0" applyFont="1" applyFill="1" applyBorder="1" applyAlignment="1">
      <alignment/>
    </xf>
    <xf numFmtId="0" fontId="34" fillId="0" borderId="38" xfId="0" applyFont="1" applyBorder="1" applyAlignment="1">
      <alignment/>
    </xf>
    <xf numFmtId="0" fontId="29" fillId="0" borderId="43" xfId="0" applyFont="1" applyBorder="1" applyAlignment="1">
      <alignment/>
    </xf>
    <xf numFmtId="0" fontId="30" fillId="0" borderId="43" xfId="0" applyFont="1" applyBorder="1" applyAlignment="1">
      <alignment/>
    </xf>
    <xf numFmtId="0" fontId="29" fillId="0" borderId="0" xfId="0" applyFont="1" applyAlignment="1">
      <alignment horizontal="justify" vertical="top" wrapText="1"/>
    </xf>
    <xf numFmtId="0" fontId="36" fillId="0" borderId="0" xfId="0" applyFont="1" applyAlignment="1">
      <alignment horizontal="justify" vertical="top" wrapText="1"/>
    </xf>
    <xf numFmtId="0" fontId="29" fillId="0" borderId="0" xfId="0" applyFont="1" applyAlignment="1">
      <alignment/>
    </xf>
    <xf numFmtId="0" fontId="30" fillId="0" borderId="0" xfId="0" applyFont="1" applyAlignment="1">
      <alignment/>
    </xf>
    <xf numFmtId="0" fontId="27" fillId="0" borderId="0" xfId="0" applyFont="1" applyAlignment="1">
      <alignment horizontal="justify" vertical="center" wrapText="1"/>
    </xf>
    <xf numFmtId="0" fontId="0" fillId="0" borderId="0" xfId="0" applyAlignment="1">
      <alignment horizontal="justify" vertical="center" wrapText="1"/>
    </xf>
    <xf numFmtId="0" fontId="71" fillId="0" borderId="44" xfId="0" applyFont="1" applyBorder="1" applyAlignment="1">
      <alignment horizontal="center" vertical="top" wrapText="1"/>
    </xf>
    <xf numFmtId="0" fontId="71" fillId="0" borderId="43" xfId="0" applyFont="1" applyBorder="1" applyAlignment="1">
      <alignment horizontal="center" vertical="top" wrapText="1"/>
    </xf>
    <xf numFmtId="0" fontId="71" fillId="0" borderId="24" xfId="0" applyFont="1" applyBorder="1" applyAlignment="1">
      <alignment horizontal="center" vertical="top" wrapText="1"/>
    </xf>
    <xf numFmtId="0" fontId="71" fillId="0" borderId="39" xfId="0" applyFont="1" applyBorder="1" applyAlignment="1">
      <alignment horizontal="center" vertical="top" wrapText="1"/>
    </xf>
    <xf numFmtId="0" fontId="71" fillId="0" borderId="38" xfId="0" applyFont="1" applyBorder="1" applyAlignment="1">
      <alignment horizontal="center" vertical="top" wrapText="1"/>
    </xf>
    <xf numFmtId="0" fontId="71" fillId="0" borderId="26" xfId="0" applyFont="1" applyBorder="1" applyAlignment="1">
      <alignment horizontal="center" vertical="top" wrapText="1"/>
    </xf>
    <xf numFmtId="0" fontId="27" fillId="0" borderId="0" xfId="0" applyFont="1" applyAlignment="1">
      <alignment horizontal="justify" vertical="top" wrapText="1"/>
    </xf>
    <xf numFmtId="0" fontId="0" fillId="0" borderId="0" xfId="0" applyFont="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ill>
        <patternFill>
          <bgColor indexed="52"/>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47"/>
        </patternFill>
      </fill>
      <border>
        <left style="thin">
          <color indexed="10"/>
        </left>
        <right style="thin">
          <color indexed="10"/>
        </right>
        <top style="thin">
          <color indexed="10"/>
        </top>
        <bottom style="thin">
          <color indexed="10"/>
        </bottom>
      </border>
    </dxf>
    <dxf>
      <fill>
        <patternFill>
          <bgColor indexed="53"/>
        </patternFill>
      </fill>
    </dxf>
    <dxf>
      <fill>
        <patternFill>
          <bgColor rgb="FFFFCC99"/>
        </patternFill>
      </fill>
      <border>
        <left style="thin">
          <color rgb="FFFF0000"/>
        </left>
        <right style="thin">
          <color rgb="FFFF0000"/>
        </right>
        <top style="thin"/>
        <bottom style="thin">
          <color rgb="FFFF0000"/>
        </bottom>
      </border>
    </dxf>
    <dxf>
      <fill>
        <patternFill>
          <bgColor rgb="FFFF9900"/>
        </patternFill>
      </fill>
      <border>
        <left style="thin">
          <color rgb="FFFF000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tabColor indexed="43"/>
  </sheetPr>
  <dimension ref="A1:B28"/>
  <sheetViews>
    <sheetView zoomScalePageLayoutView="0" workbookViewId="0" topLeftCell="A1">
      <selection activeCell="B23" sqref="B23"/>
    </sheetView>
  </sheetViews>
  <sheetFormatPr defaultColWidth="9.28125" defaultRowHeight="12.75"/>
  <cols>
    <col min="1" max="1" width="1.57421875" style="49" customWidth="1"/>
    <col min="2" max="2" width="96.00390625" style="49" customWidth="1"/>
    <col min="3" max="16384" width="9.28125" style="49" customWidth="1"/>
  </cols>
  <sheetData>
    <row r="1" spans="1:2" ht="13.5" customHeight="1">
      <c r="A1" s="408" t="s">
        <v>109</v>
      </c>
      <c r="B1" s="409"/>
    </row>
    <row r="2" ht="12" customHeight="1"/>
    <row r="3" spans="1:2" ht="68.25" customHeight="1">
      <c r="A3" s="410" t="s">
        <v>460</v>
      </c>
      <c r="B3" s="410"/>
    </row>
    <row r="4" ht="2.25" customHeight="1">
      <c r="B4" s="50"/>
    </row>
    <row r="5" spans="1:2" ht="16.5" customHeight="1">
      <c r="A5" s="131" t="s">
        <v>344</v>
      </c>
      <c r="B5" s="50"/>
    </row>
    <row r="6" ht="89.25" customHeight="1">
      <c r="B6" s="50" t="s">
        <v>384</v>
      </c>
    </row>
    <row r="7" ht="12.75">
      <c r="A7" s="131" t="s">
        <v>332</v>
      </c>
    </row>
    <row r="8" ht="54" customHeight="1">
      <c r="B8" s="50" t="s">
        <v>385</v>
      </c>
    </row>
    <row r="9" ht="12.75" customHeight="1">
      <c r="A9" s="53" t="s">
        <v>326</v>
      </c>
    </row>
    <row r="10" ht="18" customHeight="1">
      <c r="A10" s="131" t="s">
        <v>115</v>
      </c>
    </row>
    <row r="11" ht="51.75" customHeight="1">
      <c r="B11" s="50" t="s">
        <v>345</v>
      </c>
    </row>
    <row r="12" spans="1:2" ht="25.5" customHeight="1">
      <c r="A12" s="131" t="s">
        <v>386</v>
      </c>
      <c r="B12" s="50"/>
    </row>
    <row r="13" ht="51.75" customHeight="1">
      <c r="B13" s="50" t="s">
        <v>377</v>
      </c>
    </row>
    <row r="14" spans="1:2" ht="23.25" customHeight="1">
      <c r="A14" s="131" t="s">
        <v>270</v>
      </c>
      <c r="B14" s="50"/>
    </row>
    <row r="15" ht="8.25" customHeight="1"/>
    <row r="16" ht="12.75">
      <c r="B16" s="50" t="s">
        <v>346</v>
      </c>
    </row>
    <row r="17" ht="87.75" customHeight="1">
      <c r="B17" s="50" t="s">
        <v>458</v>
      </c>
    </row>
    <row r="18" ht="75" customHeight="1">
      <c r="B18" s="50" t="s">
        <v>459</v>
      </c>
    </row>
    <row r="19" ht="12" customHeight="1">
      <c r="A19" s="131" t="s">
        <v>347</v>
      </c>
    </row>
    <row r="20" ht="12.75">
      <c r="B20" s="411" t="s">
        <v>348</v>
      </c>
    </row>
    <row r="21" spans="1:2" ht="27" customHeight="1">
      <c r="A21" s="131"/>
      <c r="B21" s="411"/>
    </row>
    <row r="22" ht="18.75" customHeight="1">
      <c r="A22" s="131" t="s">
        <v>269</v>
      </c>
    </row>
    <row r="23" ht="26.25">
      <c r="B23" s="55" t="s">
        <v>387</v>
      </c>
    </row>
    <row r="24" spans="1:2" s="275" customFormat="1" ht="46.5" customHeight="1">
      <c r="A24" s="274"/>
      <c r="B24" s="50" t="s">
        <v>461</v>
      </c>
    </row>
    <row r="25" ht="12.75">
      <c r="B25" s="49" t="s">
        <v>462</v>
      </c>
    </row>
    <row r="26" ht="12.75">
      <c r="B26" s="49" t="s">
        <v>463</v>
      </c>
    </row>
    <row r="27" ht="12.75">
      <c r="B27" s="49" t="s">
        <v>464</v>
      </c>
    </row>
    <row r="28" ht="12.75">
      <c r="B28" s="49" t="s">
        <v>465</v>
      </c>
    </row>
  </sheetData>
  <sheetProtection/>
  <mergeCells count="3">
    <mergeCell ref="A1:B1"/>
    <mergeCell ref="A3:B3"/>
    <mergeCell ref="B20:B21"/>
  </mergeCells>
  <printOptions/>
  <pageMargins left="0.5" right="0.5" top="0.5" bottom="0.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abColor indexed="51"/>
  </sheetPr>
  <dimension ref="A1:AU555"/>
  <sheetViews>
    <sheetView zoomScalePageLayoutView="0" workbookViewId="0" topLeftCell="A1">
      <selection activeCell="C5" sqref="C5:E5"/>
    </sheetView>
  </sheetViews>
  <sheetFormatPr defaultColWidth="9.28125" defaultRowHeight="12.75"/>
  <cols>
    <col min="1" max="1" width="8.57421875" style="28" customWidth="1"/>
    <col min="2" max="2" width="9.421875" style="28" customWidth="1"/>
    <col min="3" max="3" width="8.00390625" style="28" customWidth="1"/>
    <col min="4" max="4" width="7.57421875" style="28" customWidth="1"/>
    <col min="5" max="5" width="9.28125" style="28" customWidth="1"/>
    <col min="6" max="6" width="7.28125" style="28" customWidth="1"/>
    <col min="7" max="7" width="13.421875" style="28" customWidth="1"/>
    <col min="8" max="8" width="9.28125" style="28" customWidth="1"/>
    <col min="9" max="9" width="8.57421875" style="28" customWidth="1"/>
    <col min="10" max="11" width="9.28125" style="28" customWidth="1"/>
    <col min="12" max="21" width="9.28125" style="28" hidden="1" customWidth="1"/>
    <col min="22" max="16384" width="9.28125" style="28" customWidth="1"/>
  </cols>
  <sheetData>
    <row r="1" spans="1:47" ht="14.25" thickBot="1">
      <c r="A1" s="447" t="s">
        <v>362</v>
      </c>
      <c r="B1" s="448"/>
      <c r="C1" s="448"/>
      <c r="D1" s="448"/>
      <c r="E1" s="448"/>
      <c r="F1" s="448"/>
      <c r="G1" s="448"/>
      <c r="H1" s="448"/>
      <c r="I1" s="448"/>
      <c r="J1" s="449"/>
      <c r="K1" s="142"/>
      <c r="L1" s="143"/>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row>
    <row r="2" spans="1:47" ht="12.75">
      <c r="A2" s="56"/>
      <c r="B2" s="56"/>
      <c r="C2" s="56"/>
      <c r="D2" s="56"/>
      <c r="E2" s="56"/>
      <c r="F2" s="56"/>
      <c r="G2" s="56"/>
      <c r="H2" s="56"/>
      <c r="I2" s="56"/>
      <c r="J2" s="56"/>
      <c r="K2" s="142"/>
      <c r="L2" s="143"/>
      <c r="M2" s="143"/>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row>
    <row r="3" spans="1:47" ht="12.75">
      <c r="A3" s="144" t="s">
        <v>118</v>
      </c>
      <c r="B3" s="56"/>
      <c r="C3" s="56"/>
      <c r="D3" s="56"/>
      <c r="E3" s="56"/>
      <c r="F3" s="56"/>
      <c r="G3" s="56"/>
      <c r="H3" s="56"/>
      <c r="I3" s="56"/>
      <c r="J3" s="56"/>
      <c r="K3" s="142"/>
      <c r="L3" s="143"/>
      <c r="M3" s="143"/>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row>
    <row r="4" spans="1:47" ht="12.75">
      <c r="A4" s="56" t="s">
        <v>119</v>
      </c>
      <c r="B4" s="56"/>
      <c r="C4" s="456">
        <f>+'App &amp; Cert for Payment'!B5</f>
        <v>0</v>
      </c>
      <c r="D4" s="456"/>
      <c r="E4" s="456"/>
      <c r="F4" s="56"/>
      <c r="G4" s="56"/>
      <c r="H4" s="145" t="s">
        <v>120</v>
      </c>
      <c r="I4" s="56"/>
      <c r="J4" s="146">
        <f>+'Final Budget'!G2</f>
        <v>0</v>
      </c>
      <c r="K4" s="142"/>
      <c r="L4" s="143"/>
      <c r="M4" s="143"/>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row>
    <row r="5" spans="1:47" ht="12.75">
      <c r="A5" s="56" t="s">
        <v>121</v>
      </c>
      <c r="B5" s="56"/>
      <c r="C5" s="457">
        <f>+'App &amp; Cert for Payment'!B6</f>
        <v>0</v>
      </c>
      <c r="D5" s="457"/>
      <c r="E5" s="457"/>
      <c r="F5" s="56"/>
      <c r="G5" s="56"/>
      <c r="H5" s="145"/>
      <c r="I5" s="56"/>
      <c r="J5" s="147"/>
      <c r="K5" s="142"/>
      <c r="L5" s="148" t="s">
        <v>122</v>
      </c>
      <c r="M5" s="148" t="s">
        <v>123</v>
      </c>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row>
    <row r="6" spans="1:47" ht="12.75">
      <c r="A6" s="56"/>
      <c r="B6" s="56"/>
      <c r="C6" s="56"/>
      <c r="D6" s="56"/>
      <c r="E6" s="56"/>
      <c r="F6" s="56"/>
      <c r="G6" s="56"/>
      <c r="H6" s="56"/>
      <c r="I6" s="56"/>
      <c r="J6" s="149"/>
      <c r="K6" s="142"/>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row>
    <row r="7" spans="1:47" ht="12.75">
      <c r="A7" s="150" t="s">
        <v>124</v>
      </c>
      <c r="B7" s="151"/>
      <c r="C7" s="151"/>
      <c r="D7" s="151"/>
      <c r="E7" s="152"/>
      <c r="F7" s="56"/>
      <c r="G7" s="150" t="s">
        <v>125</v>
      </c>
      <c r="H7" s="151"/>
      <c r="I7" s="152"/>
      <c r="J7" s="56"/>
      <c r="K7" s="56"/>
      <c r="L7" s="143" t="s">
        <v>126</v>
      </c>
      <c r="M7" s="143" t="s">
        <v>127</v>
      </c>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row>
    <row r="8" spans="1:47" ht="12.75">
      <c r="A8" s="458"/>
      <c r="B8" s="459"/>
      <c r="C8" s="459"/>
      <c r="D8" s="459"/>
      <c r="E8" s="460"/>
      <c r="F8" s="56"/>
      <c r="G8" s="458"/>
      <c r="H8" s="459"/>
      <c r="I8" s="460"/>
      <c r="J8" s="56"/>
      <c r="K8" s="56"/>
      <c r="L8" s="28" t="s">
        <v>128</v>
      </c>
      <c r="M8" s="28" t="s">
        <v>129</v>
      </c>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row>
    <row r="9" spans="1:47" ht="12.75">
      <c r="A9" s="56"/>
      <c r="B9" s="56"/>
      <c r="C9" s="56"/>
      <c r="D9" s="56"/>
      <c r="E9" s="56"/>
      <c r="F9" s="56"/>
      <c r="G9" s="56"/>
      <c r="H9" s="56"/>
      <c r="I9" s="56"/>
      <c r="J9" s="56"/>
      <c r="K9" s="56"/>
      <c r="L9" s="28" t="s">
        <v>130</v>
      </c>
      <c r="M9" s="28" t="s">
        <v>131</v>
      </c>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row>
    <row r="10" spans="1:47" ht="12.75">
      <c r="A10" s="150" t="s">
        <v>132</v>
      </c>
      <c r="B10" s="151"/>
      <c r="C10" s="151"/>
      <c r="D10" s="151"/>
      <c r="E10" s="152"/>
      <c r="F10" s="56"/>
      <c r="G10" s="150" t="s">
        <v>123</v>
      </c>
      <c r="H10" s="151"/>
      <c r="I10" s="152"/>
      <c r="J10" s="56"/>
      <c r="K10" s="56"/>
      <c r="L10" s="28" t="s">
        <v>133</v>
      </c>
      <c r="M10" s="28" t="s">
        <v>134</v>
      </c>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row>
    <row r="11" spans="1:47" ht="12.75">
      <c r="A11" s="458"/>
      <c r="B11" s="459"/>
      <c r="C11" s="459"/>
      <c r="D11" s="459"/>
      <c r="E11" s="460"/>
      <c r="F11" s="56"/>
      <c r="G11" s="458"/>
      <c r="H11" s="459"/>
      <c r="I11" s="460"/>
      <c r="J11" s="56"/>
      <c r="K11" s="56"/>
      <c r="L11" s="28" t="s">
        <v>135</v>
      </c>
      <c r="M11" s="28" t="s">
        <v>136</v>
      </c>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row>
    <row r="12" spans="1:47" ht="12.75">
      <c r="A12" s="56"/>
      <c r="B12" s="56"/>
      <c r="C12" s="56"/>
      <c r="D12" s="56"/>
      <c r="E12" s="56"/>
      <c r="F12" s="56"/>
      <c r="G12" s="56"/>
      <c r="H12" s="56"/>
      <c r="I12" s="56"/>
      <c r="J12" s="56"/>
      <c r="K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row>
    <row r="13" spans="1:47" ht="12.75">
      <c r="A13" s="56" t="s">
        <v>137</v>
      </c>
      <c r="B13" s="56"/>
      <c r="C13" s="153" t="s">
        <v>138</v>
      </c>
      <c r="D13" s="56"/>
      <c r="E13" s="56"/>
      <c r="F13" s="56"/>
      <c r="G13" s="56"/>
      <c r="H13" s="56"/>
      <c r="I13" s="56"/>
      <c r="J13" s="56"/>
      <c r="K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row>
    <row r="14" spans="1:47" ht="12.75">
      <c r="A14" s="56"/>
      <c r="B14" s="56"/>
      <c r="C14" s="56"/>
      <c r="D14" s="56"/>
      <c r="E14" s="56"/>
      <c r="F14" s="56"/>
      <c r="G14" s="56"/>
      <c r="H14" s="56"/>
      <c r="I14" s="56"/>
      <c r="J14" s="56"/>
      <c r="K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row>
    <row r="15" spans="1:47" ht="12.75">
      <c r="A15" s="56"/>
      <c r="B15" s="56"/>
      <c r="C15" s="56"/>
      <c r="D15" s="56"/>
      <c r="E15" s="56"/>
      <c r="F15" s="56"/>
      <c r="G15" s="56"/>
      <c r="H15" s="56"/>
      <c r="I15" s="56"/>
      <c r="J15" s="56"/>
      <c r="K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row>
    <row r="16" spans="1:47" ht="12.75">
      <c r="A16" s="144" t="s">
        <v>139</v>
      </c>
      <c r="B16" s="56"/>
      <c r="C16" s="56"/>
      <c r="D16" s="56"/>
      <c r="E16" s="56"/>
      <c r="F16" s="56"/>
      <c r="G16" s="56"/>
      <c r="H16" s="56"/>
      <c r="I16" s="56"/>
      <c r="J16" s="56"/>
      <c r="K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row>
    <row r="17" spans="1:47" ht="12.75">
      <c r="A17" s="461"/>
      <c r="B17" s="461"/>
      <c r="C17" s="461"/>
      <c r="D17" s="461"/>
      <c r="E17" s="461"/>
      <c r="F17" s="461"/>
      <c r="G17" s="462" t="s">
        <v>140</v>
      </c>
      <c r="H17" s="462"/>
      <c r="I17" s="462" t="s">
        <v>399</v>
      </c>
      <c r="J17" s="462"/>
      <c r="K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row>
    <row r="18" spans="1:47" ht="12.75">
      <c r="A18" s="461" t="s">
        <v>141</v>
      </c>
      <c r="B18" s="461"/>
      <c r="C18" s="461"/>
      <c r="D18" s="461"/>
      <c r="E18" s="461"/>
      <c r="F18" s="461"/>
      <c r="G18" s="463"/>
      <c r="H18" s="463"/>
      <c r="I18" s="463"/>
      <c r="J18" s="463"/>
      <c r="K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row>
    <row r="19" spans="1:47" ht="12.75">
      <c r="A19" s="461" t="s">
        <v>142</v>
      </c>
      <c r="B19" s="461"/>
      <c r="C19" s="461"/>
      <c r="D19" s="461"/>
      <c r="E19" s="461"/>
      <c r="F19" s="461"/>
      <c r="G19" s="463"/>
      <c r="H19" s="463"/>
      <c r="I19" s="463"/>
      <c r="J19" s="463"/>
      <c r="K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row>
    <row r="20" spans="1:47" ht="12.75">
      <c r="A20" s="461" t="s">
        <v>143</v>
      </c>
      <c r="B20" s="461"/>
      <c r="C20" s="461"/>
      <c r="D20" s="461"/>
      <c r="E20" s="461"/>
      <c r="F20" s="461"/>
      <c r="G20" s="463"/>
      <c r="H20" s="463"/>
      <c r="I20" s="463"/>
      <c r="J20" s="463"/>
      <c r="K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row>
    <row r="21" spans="1:47" ht="12.75">
      <c r="A21" s="461" t="s">
        <v>294</v>
      </c>
      <c r="B21" s="461"/>
      <c r="C21" s="461"/>
      <c r="D21" s="461"/>
      <c r="E21" s="461"/>
      <c r="F21" s="461"/>
      <c r="G21" s="463"/>
      <c r="H21" s="463"/>
      <c r="I21" s="463"/>
      <c r="J21" s="463"/>
      <c r="K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row>
    <row r="22" spans="1:47" ht="12.75">
      <c r="A22" s="464" t="s">
        <v>295</v>
      </c>
      <c r="B22" s="464"/>
      <c r="C22" s="464"/>
      <c r="D22" s="464"/>
      <c r="E22" s="464"/>
      <c r="F22" s="464"/>
      <c r="G22" s="463"/>
      <c r="H22" s="463"/>
      <c r="I22" s="463"/>
      <c r="J22" s="463"/>
      <c r="K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row>
    <row r="23" spans="1:47" ht="12.75">
      <c r="A23" s="461" t="s">
        <v>296</v>
      </c>
      <c r="B23" s="461"/>
      <c r="C23" s="461"/>
      <c r="D23" s="461"/>
      <c r="E23" s="461"/>
      <c r="F23" s="461"/>
      <c r="G23" s="463"/>
      <c r="H23" s="463"/>
      <c r="I23" s="463"/>
      <c r="J23" s="463"/>
      <c r="K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row>
    <row r="24" spans="1:47" ht="12.75">
      <c r="A24" s="56"/>
      <c r="B24" s="56"/>
      <c r="C24" s="56"/>
      <c r="D24" s="56"/>
      <c r="E24" s="56"/>
      <c r="F24" s="56"/>
      <c r="G24" s="56"/>
      <c r="H24" s="56"/>
      <c r="I24" s="56"/>
      <c r="J24" s="56"/>
      <c r="K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row>
    <row r="25" spans="1:47" ht="12.75">
      <c r="A25" s="56"/>
      <c r="B25" s="56"/>
      <c r="C25" s="56"/>
      <c r="D25" s="56"/>
      <c r="E25" s="56"/>
      <c r="F25" s="56"/>
      <c r="G25" s="56"/>
      <c r="H25" s="56"/>
      <c r="I25" s="56"/>
      <c r="J25" s="56"/>
      <c r="K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row>
    <row r="26" spans="1:47" ht="12.75">
      <c r="A26" s="56"/>
      <c r="B26" s="56"/>
      <c r="C26" s="144" t="s">
        <v>144</v>
      </c>
      <c r="D26" s="56"/>
      <c r="E26" s="56"/>
      <c r="F26" s="56"/>
      <c r="G26" s="56"/>
      <c r="H26" s="56"/>
      <c r="I26" s="56"/>
      <c r="J26" s="56"/>
      <c r="K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row>
    <row r="27" spans="1:47" ht="12.75">
      <c r="A27" s="56"/>
      <c r="B27" s="56"/>
      <c r="C27" s="154" t="s">
        <v>382</v>
      </c>
      <c r="D27" s="154"/>
      <c r="E27" s="154"/>
      <c r="F27" s="154"/>
      <c r="G27" s="154"/>
      <c r="H27" s="56"/>
      <c r="I27" s="56"/>
      <c r="J27" s="56"/>
      <c r="K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row>
    <row r="28" spans="1:47" ht="12.75">
      <c r="A28" s="56"/>
      <c r="B28" s="56"/>
      <c r="C28" s="155" t="s">
        <v>145</v>
      </c>
      <c r="D28" s="154"/>
      <c r="E28" s="154"/>
      <c r="F28" s="154"/>
      <c r="G28" s="156"/>
      <c r="H28" s="56"/>
      <c r="I28" s="56"/>
      <c r="J28" s="56"/>
      <c r="K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row>
    <row r="29" spans="1:47" ht="12.75">
      <c r="A29" s="56"/>
      <c r="B29" s="56"/>
      <c r="C29" s="155" t="s">
        <v>146</v>
      </c>
      <c r="D29" s="154"/>
      <c r="E29" s="154"/>
      <c r="F29" s="154"/>
      <c r="G29" s="156"/>
      <c r="H29" s="56"/>
      <c r="I29" s="56"/>
      <c r="J29" s="56"/>
      <c r="K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row>
    <row r="30" spans="1:47" ht="12.75">
      <c r="A30" s="56"/>
      <c r="B30" s="56"/>
      <c r="C30" s="155" t="s">
        <v>147</v>
      </c>
      <c r="D30" s="154"/>
      <c r="E30" s="154"/>
      <c r="F30" s="154"/>
      <c r="G30" s="156"/>
      <c r="H30" s="56"/>
      <c r="I30" s="56"/>
      <c r="J30" s="56"/>
      <c r="K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row>
    <row r="31" spans="1:47" ht="12.75">
      <c r="A31" s="56"/>
      <c r="B31" s="56"/>
      <c r="C31" s="155" t="s">
        <v>148</v>
      </c>
      <c r="D31" s="465"/>
      <c r="E31" s="465"/>
      <c r="F31" s="154"/>
      <c r="G31" s="156"/>
      <c r="H31" s="56"/>
      <c r="I31" s="56"/>
      <c r="J31" s="56"/>
      <c r="K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row>
    <row r="32" spans="1:47" ht="12.75">
      <c r="A32" s="56"/>
      <c r="B32" s="56"/>
      <c r="C32" s="154" t="s">
        <v>149</v>
      </c>
      <c r="D32" s="154"/>
      <c r="E32" s="154"/>
      <c r="F32" s="154"/>
      <c r="G32" s="154"/>
      <c r="H32" s="56"/>
      <c r="I32" s="56"/>
      <c r="J32" s="56"/>
      <c r="K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row>
    <row r="33" spans="1:47" ht="12.75">
      <c r="A33" s="56"/>
      <c r="B33" s="56"/>
      <c r="C33" s="155" t="s">
        <v>150</v>
      </c>
      <c r="D33" s="154"/>
      <c r="E33" s="154"/>
      <c r="F33" s="154"/>
      <c r="G33" s="156"/>
      <c r="H33" s="56"/>
      <c r="I33" s="56"/>
      <c r="J33" s="56"/>
      <c r="K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row>
    <row r="34" spans="1:47" ht="12.75">
      <c r="A34" s="56"/>
      <c r="B34" s="56"/>
      <c r="C34" s="155" t="s">
        <v>151</v>
      </c>
      <c r="D34" s="154"/>
      <c r="E34" s="154"/>
      <c r="F34" s="154"/>
      <c r="G34" s="156"/>
      <c r="H34" s="56"/>
      <c r="I34" s="56"/>
      <c r="J34" s="56"/>
      <c r="K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row>
    <row r="35" spans="1:47" ht="12.75">
      <c r="A35" s="56"/>
      <c r="B35" s="56"/>
      <c r="C35" s="155" t="s">
        <v>152</v>
      </c>
      <c r="D35" s="154"/>
      <c r="E35" s="154"/>
      <c r="F35" s="154"/>
      <c r="G35" s="156"/>
      <c r="H35" s="56"/>
      <c r="I35" s="56"/>
      <c r="J35" s="56"/>
      <c r="K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row>
    <row r="36" spans="1:47" ht="12.75">
      <c r="A36" s="56"/>
      <c r="B36" s="56"/>
      <c r="C36" s="154" t="s">
        <v>153</v>
      </c>
      <c r="D36" s="154"/>
      <c r="E36" s="154"/>
      <c r="F36" s="154"/>
      <c r="G36" s="154"/>
      <c r="H36" s="56"/>
      <c r="I36" s="56"/>
      <c r="J36" s="56"/>
      <c r="K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row>
    <row r="37" spans="1:47" ht="12.75">
      <c r="A37" s="56"/>
      <c r="B37" s="56"/>
      <c r="C37" s="155" t="s">
        <v>154</v>
      </c>
      <c r="D37" s="154"/>
      <c r="E37" s="154"/>
      <c r="F37" s="154"/>
      <c r="G37" s="156"/>
      <c r="H37" s="56"/>
      <c r="I37" s="56"/>
      <c r="J37" s="56"/>
      <c r="K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row>
    <row r="38" spans="1:47" ht="12.75">
      <c r="A38" s="56"/>
      <c r="B38" s="56"/>
      <c r="C38" s="155" t="s">
        <v>155</v>
      </c>
      <c r="D38" s="154"/>
      <c r="E38" s="154"/>
      <c r="F38" s="154"/>
      <c r="G38" s="156"/>
      <c r="H38" s="56"/>
      <c r="I38" s="56"/>
      <c r="J38" s="56"/>
      <c r="K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row>
    <row r="39" spans="1:47" ht="12.75">
      <c r="A39" s="56"/>
      <c r="B39" s="56"/>
      <c r="C39" s="155" t="s">
        <v>156</v>
      </c>
      <c r="D39" s="154"/>
      <c r="E39" s="154"/>
      <c r="F39" s="154"/>
      <c r="G39" s="156"/>
      <c r="H39" s="56"/>
      <c r="I39" s="56"/>
      <c r="J39" s="56"/>
      <c r="K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row>
    <row r="40" spans="1:47" ht="12.75">
      <c r="A40" s="56"/>
      <c r="B40" s="56"/>
      <c r="C40" s="154" t="s">
        <v>136</v>
      </c>
      <c r="D40" s="154"/>
      <c r="E40" s="154"/>
      <c r="F40" s="154"/>
      <c r="G40" s="154"/>
      <c r="H40" s="56"/>
      <c r="I40" s="56"/>
      <c r="J40" s="56"/>
      <c r="K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row>
    <row r="41" spans="1:47" ht="12.75">
      <c r="A41" s="56"/>
      <c r="B41" s="56"/>
      <c r="C41" s="155" t="s">
        <v>293</v>
      </c>
      <c r="D41" s="154"/>
      <c r="E41" s="154"/>
      <c r="F41" s="154"/>
      <c r="G41" s="156"/>
      <c r="H41" s="56"/>
      <c r="I41" s="56"/>
      <c r="J41" s="56"/>
      <c r="K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row>
    <row r="42" spans="1:47" ht="12.75">
      <c r="A42" s="56"/>
      <c r="B42" s="56"/>
      <c r="C42" s="56"/>
      <c r="D42" s="56"/>
      <c r="E42" s="56"/>
      <c r="F42" s="56"/>
      <c r="G42" s="56"/>
      <c r="H42" s="56"/>
      <c r="I42" s="56"/>
      <c r="J42" s="56"/>
      <c r="K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row>
    <row r="43" spans="1:47" ht="12.75">
      <c r="A43" s="56"/>
      <c r="B43" s="56"/>
      <c r="C43" s="56"/>
      <c r="D43" s="56"/>
      <c r="E43" s="56"/>
      <c r="F43" s="56"/>
      <c r="G43" s="56"/>
      <c r="H43" s="56"/>
      <c r="I43" s="56"/>
      <c r="J43" s="56"/>
      <c r="K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row>
    <row r="44" spans="1:47" ht="12.75">
      <c r="A44" s="144" t="s">
        <v>157</v>
      </c>
      <c r="B44" s="56"/>
      <c r="C44" s="56"/>
      <c r="D44" s="56"/>
      <c r="E44" s="56"/>
      <c r="F44" s="56"/>
      <c r="G44" s="56"/>
      <c r="H44" s="56"/>
      <c r="I44" s="56"/>
      <c r="J44" s="56"/>
      <c r="K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row>
    <row r="45" spans="1:47" s="159" customFormat="1" ht="28.5" customHeight="1" thickBot="1">
      <c r="A45" s="164" t="s">
        <v>158</v>
      </c>
      <c r="B45" s="164" t="s">
        <v>159</v>
      </c>
      <c r="C45" s="164" t="s">
        <v>160</v>
      </c>
      <c r="D45" s="164" t="s">
        <v>161</v>
      </c>
      <c r="E45" s="164" t="s">
        <v>162</v>
      </c>
      <c r="F45" s="164" t="s">
        <v>163</v>
      </c>
      <c r="G45" s="164" t="s">
        <v>164</v>
      </c>
      <c r="H45" s="164" t="s">
        <v>165</v>
      </c>
      <c r="I45" s="164" t="s">
        <v>166</v>
      </c>
      <c r="J45" s="164" t="s">
        <v>167</v>
      </c>
      <c r="K45" s="158"/>
      <c r="L45" s="157" t="s">
        <v>158</v>
      </c>
      <c r="M45" s="157" t="s">
        <v>159</v>
      </c>
      <c r="N45" s="157" t="s">
        <v>160</v>
      </c>
      <c r="O45" s="157" t="s">
        <v>161</v>
      </c>
      <c r="P45" s="157" t="s">
        <v>162</v>
      </c>
      <c r="Q45" s="157" t="s">
        <v>163</v>
      </c>
      <c r="R45" s="157" t="s">
        <v>164</v>
      </c>
      <c r="S45" s="157" t="s">
        <v>165</v>
      </c>
      <c r="T45" s="157" t="s">
        <v>166</v>
      </c>
      <c r="U45" s="157" t="s">
        <v>167</v>
      </c>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row>
    <row r="46" spans="1:47" s="161" customFormat="1" ht="13.5" thickTop="1">
      <c r="A46" s="163"/>
      <c r="B46" s="163"/>
      <c r="C46" s="163"/>
      <c r="D46" s="287"/>
      <c r="E46" s="163"/>
      <c r="F46" s="163"/>
      <c r="G46" s="163"/>
      <c r="H46" s="163"/>
      <c r="I46" s="163"/>
      <c r="J46" s="163"/>
      <c r="K46" s="160"/>
      <c r="V46" s="160"/>
      <c r="W46" s="160"/>
      <c r="X46" s="160"/>
      <c r="Y46" s="160"/>
      <c r="Z46" s="160"/>
      <c r="AA46" s="160"/>
      <c r="AB46" s="160"/>
      <c r="AC46" s="160"/>
      <c r="AD46" s="160"/>
      <c r="AE46" s="160"/>
      <c r="AF46" s="160"/>
      <c r="AG46" s="160"/>
      <c r="AH46" s="160"/>
      <c r="AI46" s="160"/>
      <c r="AJ46" s="160"/>
      <c r="AK46" s="160"/>
      <c r="AL46" s="160"/>
      <c r="AM46" s="160"/>
      <c r="AN46" s="160"/>
      <c r="AO46" s="160"/>
      <c r="AP46" s="160"/>
      <c r="AQ46" s="160"/>
      <c r="AR46" s="160"/>
      <c r="AS46" s="160"/>
      <c r="AT46" s="160"/>
      <c r="AU46" s="160"/>
    </row>
    <row r="47" spans="1:47" s="161" customFormat="1" ht="12.75">
      <c r="A47" s="163"/>
      <c r="B47" s="163"/>
      <c r="C47" s="163"/>
      <c r="D47" s="287"/>
      <c r="E47" s="163"/>
      <c r="F47" s="163"/>
      <c r="G47" s="163"/>
      <c r="H47" s="163"/>
      <c r="I47" s="163"/>
      <c r="J47" s="163"/>
      <c r="K47" s="160"/>
      <c r="M47" s="161" t="s">
        <v>168</v>
      </c>
      <c r="N47" s="161" t="s">
        <v>169</v>
      </c>
      <c r="P47" s="161" t="s">
        <v>170</v>
      </c>
      <c r="Q47" s="161" t="s">
        <v>171</v>
      </c>
      <c r="R47" s="161">
        <v>11</v>
      </c>
      <c r="S47" s="161" t="s">
        <v>172</v>
      </c>
      <c r="T47" s="161">
        <v>1</v>
      </c>
      <c r="U47" s="161">
        <v>1</v>
      </c>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row>
    <row r="48" spans="1:47" s="161" customFormat="1" ht="12.75">
      <c r="A48" s="163"/>
      <c r="B48" s="163"/>
      <c r="C48" s="163"/>
      <c r="D48" s="287"/>
      <c r="E48" s="163"/>
      <c r="F48" s="163"/>
      <c r="G48" s="163"/>
      <c r="H48" s="163"/>
      <c r="I48" s="163"/>
      <c r="J48" s="163"/>
      <c r="K48" s="160"/>
      <c r="M48" s="161" t="s">
        <v>173</v>
      </c>
      <c r="N48" s="161" t="s">
        <v>174</v>
      </c>
      <c r="P48" s="161" t="s">
        <v>255</v>
      </c>
      <c r="Q48" s="161" t="s">
        <v>175</v>
      </c>
      <c r="R48" s="161">
        <v>12</v>
      </c>
      <c r="S48" s="161" t="s">
        <v>176</v>
      </c>
      <c r="T48" s="161">
        <v>2</v>
      </c>
      <c r="U48" s="161">
        <v>2</v>
      </c>
      <c r="V48" s="160"/>
      <c r="W48" s="160"/>
      <c r="X48" s="160"/>
      <c r="Y48" s="160"/>
      <c r="Z48" s="160"/>
      <c r="AA48" s="160"/>
      <c r="AB48" s="160"/>
      <c r="AC48" s="160"/>
      <c r="AD48" s="160"/>
      <c r="AE48" s="160"/>
      <c r="AF48" s="160"/>
      <c r="AG48" s="160"/>
      <c r="AH48" s="160"/>
      <c r="AI48" s="160"/>
      <c r="AJ48" s="160"/>
      <c r="AK48" s="160"/>
      <c r="AL48" s="160"/>
      <c r="AM48" s="160"/>
      <c r="AN48" s="160"/>
      <c r="AO48" s="160"/>
      <c r="AP48" s="160"/>
      <c r="AQ48" s="160"/>
      <c r="AR48" s="160"/>
      <c r="AS48" s="160"/>
      <c r="AT48" s="160"/>
      <c r="AU48" s="160"/>
    </row>
    <row r="49" spans="1:47" s="161" customFormat="1" ht="12.75">
      <c r="A49" s="163"/>
      <c r="B49" s="163"/>
      <c r="C49" s="163"/>
      <c r="D49" s="287"/>
      <c r="E49" s="163"/>
      <c r="F49" s="163"/>
      <c r="G49" s="163"/>
      <c r="H49" s="163"/>
      <c r="I49" s="163"/>
      <c r="J49" s="163"/>
      <c r="K49" s="160"/>
      <c r="M49" s="161" t="s">
        <v>177</v>
      </c>
      <c r="N49" s="161" t="s">
        <v>178</v>
      </c>
      <c r="P49" s="161" t="s">
        <v>256</v>
      </c>
      <c r="R49" s="161">
        <v>13</v>
      </c>
      <c r="S49" s="161" t="s">
        <v>179</v>
      </c>
      <c r="T49" s="161">
        <v>3</v>
      </c>
      <c r="U49" s="161">
        <v>3</v>
      </c>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row>
    <row r="50" spans="1:47" s="161" customFormat="1" ht="12.75">
      <c r="A50" s="163"/>
      <c r="B50" s="163"/>
      <c r="C50" s="163"/>
      <c r="D50" s="287"/>
      <c r="E50" s="163"/>
      <c r="F50" s="163"/>
      <c r="G50" s="163"/>
      <c r="H50" s="163"/>
      <c r="I50" s="163"/>
      <c r="J50" s="163"/>
      <c r="K50" s="160"/>
      <c r="M50" s="161" t="s">
        <v>180</v>
      </c>
      <c r="P50" s="161" t="s">
        <v>257</v>
      </c>
      <c r="R50" s="161">
        <v>14</v>
      </c>
      <c r="S50" s="161" t="s">
        <v>181</v>
      </c>
      <c r="T50" s="161">
        <v>4</v>
      </c>
      <c r="U50" s="161">
        <v>4</v>
      </c>
      <c r="V50" s="160"/>
      <c r="W50" s="160"/>
      <c r="X50" s="160"/>
      <c r="Y50" s="160"/>
      <c r="Z50" s="160"/>
      <c r="AA50" s="160"/>
      <c r="AB50" s="160"/>
      <c r="AC50" s="160"/>
      <c r="AD50" s="160"/>
      <c r="AE50" s="160"/>
      <c r="AF50" s="160"/>
      <c r="AG50" s="160"/>
      <c r="AH50" s="160"/>
      <c r="AI50" s="160"/>
      <c r="AJ50" s="160"/>
      <c r="AK50" s="160"/>
      <c r="AL50" s="160"/>
      <c r="AM50" s="160"/>
      <c r="AN50" s="160"/>
      <c r="AO50" s="160"/>
      <c r="AP50" s="160"/>
      <c r="AQ50" s="160"/>
      <c r="AR50" s="160"/>
      <c r="AS50" s="160"/>
      <c r="AT50" s="160"/>
      <c r="AU50" s="160"/>
    </row>
    <row r="51" spans="1:47" s="161" customFormat="1" ht="12.75">
      <c r="A51" s="163"/>
      <c r="B51" s="163"/>
      <c r="C51" s="163"/>
      <c r="D51" s="287"/>
      <c r="E51" s="163"/>
      <c r="F51" s="163"/>
      <c r="G51" s="163"/>
      <c r="H51" s="163"/>
      <c r="I51" s="163"/>
      <c r="J51" s="163"/>
      <c r="K51" s="160"/>
      <c r="M51" s="161" t="s">
        <v>182</v>
      </c>
      <c r="R51" s="161">
        <v>15</v>
      </c>
      <c r="S51" s="161" t="s">
        <v>183</v>
      </c>
      <c r="T51" s="161">
        <v>5</v>
      </c>
      <c r="V51" s="160"/>
      <c r="W51" s="160"/>
      <c r="X51" s="160"/>
      <c r="Y51" s="160"/>
      <c r="Z51" s="160"/>
      <c r="AA51" s="160"/>
      <c r="AB51" s="160"/>
      <c r="AC51" s="160"/>
      <c r="AD51" s="160"/>
      <c r="AE51" s="160"/>
      <c r="AF51" s="160"/>
      <c r="AG51" s="160"/>
      <c r="AH51" s="160"/>
      <c r="AI51" s="160"/>
      <c r="AJ51" s="160"/>
      <c r="AK51" s="160"/>
      <c r="AL51" s="160"/>
      <c r="AM51" s="160"/>
      <c r="AN51" s="160"/>
      <c r="AO51" s="160"/>
      <c r="AP51" s="160"/>
      <c r="AQ51" s="160"/>
      <c r="AR51" s="160"/>
      <c r="AS51" s="160"/>
      <c r="AT51" s="160"/>
      <c r="AU51" s="160"/>
    </row>
    <row r="52" spans="1:47" s="161" customFormat="1" ht="12.75">
      <c r="A52" s="163"/>
      <c r="B52" s="163"/>
      <c r="C52" s="163"/>
      <c r="D52" s="287"/>
      <c r="E52" s="163"/>
      <c r="F52" s="163"/>
      <c r="G52" s="163"/>
      <c r="H52" s="163"/>
      <c r="I52" s="163"/>
      <c r="J52" s="163"/>
      <c r="K52" s="160"/>
      <c r="M52" s="161" t="s">
        <v>184</v>
      </c>
      <c r="R52" s="161">
        <v>16</v>
      </c>
      <c r="S52" s="161" t="s">
        <v>185</v>
      </c>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row>
    <row r="53" spans="1:47" s="161" customFormat="1" ht="12.75">
      <c r="A53" s="163"/>
      <c r="B53" s="163"/>
      <c r="C53" s="163"/>
      <c r="D53" s="287"/>
      <c r="E53" s="163"/>
      <c r="F53" s="163"/>
      <c r="G53" s="163"/>
      <c r="H53" s="163"/>
      <c r="I53" s="163"/>
      <c r="J53" s="163"/>
      <c r="K53" s="160"/>
      <c r="M53" s="161" t="s">
        <v>247</v>
      </c>
      <c r="R53" s="161">
        <v>17</v>
      </c>
      <c r="S53" s="161" t="s">
        <v>186</v>
      </c>
      <c r="V53" s="160"/>
      <c r="W53" s="160"/>
      <c r="X53" s="160"/>
      <c r="Y53" s="160"/>
      <c r="Z53" s="160"/>
      <c r="AA53" s="160"/>
      <c r="AB53" s="160"/>
      <c r="AC53" s="160"/>
      <c r="AD53" s="160"/>
      <c r="AE53" s="160"/>
      <c r="AF53" s="160"/>
      <c r="AG53" s="160"/>
      <c r="AH53" s="160"/>
      <c r="AI53" s="160"/>
      <c r="AJ53" s="160"/>
      <c r="AK53" s="160"/>
      <c r="AL53" s="160"/>
      <c r="AM53" s="160"/>
      <c r="AN53" s="160"/>
      <c r="AO53" s="160"/>
      <c r="AP53" s="160"/>
      <c r="AQ53" s="160"/>
      <c r="AR53" s="160"/>
      <c r="AS53" s="160"/>
      <c r="AT53" s="160"/>
      <c r="AU53" s="160"/>
    </row>
    <row r="54" spans="1:47" s="161" customFormat="1" ht="12.75">
      <c r="A54" s="163"/>
      <c r="B54" s="163"/>
      <c r="C54" s="163"/>
      <c r="D54" s="287"/>
      <c r="E54" s="163"/>
      <c r="F54" s="163"/>
      <c r="G54" s="163"/>
      <c r="H54" s="163"/>
      <c r="I54" s="163"/>
      <c r="J54" s="163"/>
      <c r="K54" s="160"/>
      <c r="R54" s="161">
        <v>18</v>
      </c>
      <c r="S54" s="161" t="s">
        <v>187</v>
      </c>
      <c r="V54" s="160"/>
      <c r="W54" s="160"/>
      <c r="X54" s="160"/>
      <c r="Y54" s="160"/>
      <c r="Z54" s="160"/>
      <c r="AA54" s="160"/>
      <c r="AB54" s="160"/>
      <c r="AC54" s="160"/>
      <c r="AD54" s="160"/>
      <c r="AE54" s="160"/>
      <c r="AF54" s="160"/>
      <c r="AG54" s="160"/>
      <c r="AH54" s="160"/>
      <c r="AI54" s="160"/>
      <c r="AJ54" s="160"/>
      <c r="AK54" s="160"/>
      <c r="AL54" s="160"/>
      <c r="AM54" s="160"/>
      <c r="AN54" s="160"/>
      <c r="AO54" s="160"/>
      <c r="AP54" s="160"/>
      <c r="AQ54" s="160"/>
      <c r="AR54" s="160"/>
      <c r="AS54" s="160"/>
      <c r="AT54" s="160"/>
      <c r="AU54" s="160"/>
    </row>
    <row r="55" spans="1:47" s="161" customFormat="1" ht="12.75">
      <c r="A55" s="163"/>
      <c r="B55" s="163"/>
      <c r="C55" s="163"/>
      <c r="D55" s="287"/>
      <c r="E55" s="163"/>
      <c r="F55" s="163"/>
      <c r="G55" s="163"/>
      <c r="H55" s="163"/>
      <c r="I55" s="163"/>
      <c r="J55" s="163"/>
      <c r="K55" s="160"/>
      <c r="R55" s="161">
        <v>19</v>
      </c>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row>
    <row r="56" spans="1:47" s="161" customFormat="1" ht="12.75">
      <c r="A56" s="163"/>
      <c r="B56" s="163"/>
      <c r="C56" s="163"/>
      <c r="D56" s="287"/>
      <c r="E56" s="163"/>
      <c r="F56" s="163"/>
      <c r="G56" s="163"/>
      <c r="H56" s="163"/>
      <c r="I56" s="163"/>
      <c r="J56" s="163"/>
      <c r="K56" s="160"/>
      <c r="R56" s="161">
        <v>20</v>
      </c>
      <c r="V56" s="160"/>
      <c r="W56" s="160"/>
      <c r="X56" s="160"/>
      <c r="Y56" s="160"/>
      <c r="Z56" s="160"/>
      <c r="AA56" s="160"/>
      <c r="AB56" s="160"/>
      <c r="AC56" s="160"/>
      <c r="AD56" s="160"/>
      <c r="AE56" s="160"/>
      <c r="AF56" s="160"/>
      <c r="AG56" s="160"/>
      <c r="AH56" s="160"/>
      <c r="AI56" s="160"/>
      <c r="AJ56" s="160"/>
      <c r="AK56" s="160"/>
      <c r="AL56" s="160"/>
      <c r="AM56" s="160"/>
      <c r="AN56" s="160"/>
      <c r="AO56" s="160"/>
      <c r="AP56" s="160"/>
      <c r="AQ56" s="160"/>
      <c r="AR56" s="160"/>
      <c r="AS56" s="160"/>
      <c r="AT56" s="160"/>
      <c r="AU56" s="160"/>
    </row>
    <row r="57" spans="1:47" s="161" customFormat="1" ht="12.75">
      <c r="A57" s="163"/>
      <c r="B57" s="163"/>
      <c r="C57" s="163"/>
      <c r="D57" s="287"/>
      <c r="E57" s="163"/>
      <c r="F57" s="163"/>
      <c r="G57" s="163"/>
      <c r="H57" s="163"/>
      <c r="I57" s="163"/>
      <c r="J57" s="163"/>
      <c r="K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row>
    <row r="58" spans="1:47" s="161" customFormat="1" ht="12.75">
      <c r="A58" s="163"/>
      <c r="B58" s="163"/>
      <c r="C58" s="163"/>
      <c r="D58" s="287"/>
      <c r="E58" s="163"/>
      <c r="F58" s="163"/>
      <c r="G58" s="163"/>
      <c r="H58" s="163"/>
      <c r="I58" s="163"/>
      <c r="J58" s="163"/>
      <c r="K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row>
    <row r="59" spans="1:47" s="161" customFormat="1" ht="12.75">
      <c r="A59" s="163"/>
      <c r="B59" s="163"/>
      <c r="C59" s="163"/>
      <c r="D59" s="287"/>
      <c r="E59" s="163"/>
      <c r="F59" s="163"/>
      <c r="G59" s="163"/>
      <c r="H59" s="163"/>
      <c r="I59" s="163"/>
      <c r="J59" s="163"/>
      <c r="K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row>
    <row r="60" spans="1:47" s="161" customFormat="1" ht="12.75">
      <c r="A60" s="163"/>
      <c r="B60" s="163"/>
      <c r="C60" s="163"/>
      <c r="D60" s="287"/>
      <c r="E60" s="163"/>
      <c r="F60" s="163"/>
      <c r="G60" s="163"/>
      <c r="H60" s="163"/>
      <c r="I60" s="163"/>
      <c r="J60" s="163"/>
      <c r="K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row>
    <row r="61" spans="1:47" s="161" customFormat="1" ht="12.75">
      <c r="A61" s="163"/>
      <c r="B61" s="163"/>
      <c r="C61" s="163"/>
      <c r="D61" s="287"/>
      <c r="E61" s="163"/>
      <c r="F61" s="163"/>
      <c r="G61" s="163"/>
      <c r="H61" s="163"/>
      <c r="I61" s="163"/>
      <c r="J61" s="163"/>
      <c r="K61" s="160"/>
      <c r="V61" s="160"/>
      <c r="W61" s="160"/>
      <c r="X61" s="160"/>
      <c r="Y61" s="160"/>
      <c r="Z61" s="160"/>
      <c r="AA61" s="160"/>
      <c r="AB61" s="160"/>
      <c r="AC61" s="160"/>
      <c r="AD61" s="160"/>
      <c r="AE61" s="160"/>
      <c r="AF61" s="160"/>
      <c r="AG61" s="160"/>
      <c r="AH61" s="160"/>
      <c r="AI61" s="160"/>
      <c r="AJ61" s="160"/>
      <c r="AK61" s="160"/>
      <c r="AL61" s="160"/>
      <c r="AM61" s="160"/>
      <c r="AN61" s="160"/>
      <c r="AO61" s="160"/>
      <c r="AP61" s="160"/>
      <c r="AQ61" s="160"/>
      <c r="AR61" s="160"/>
      <c r="AS61" s="160"/>
      <c r="AT61" s="160"/>
      <c r="AU61" s="160"/>
    </row>
    <row r="62" spans="1:47" s="161" customFormat="1" ht="12.75">
      <c r="A62" s="163"/>
      <c r="B62" s="163"/>
      <c r="C62" s="163"/>
      <c r="D62" s="287"/>
      <c r="E62" s="163"/>
      <c r="F62" s="163"/>
      <c r="G62" s="163"/>
      <c r="H62" s="163"/>
      <c r="I62" s="163"/>
      <c r="J62" s="163"/>
      <c r="K62" s="160"/>
      <c r="V62" s="160"/>
      <c r="W62" s="160"/>
      <c r="X62" s="160"/>
      <c r="Y62" s="160"/>
      <c r="Z62" s="160"/>
      <c r="AA62" s="160"/>
      <c r="AB62" s="160"/>
      <c r="AC62" s="160"/>
      <c r="AD62" s="160"/>
      <c r="AE62" s="160"/>
      <c r="AF62" s="160"/>
      <c r="AG62" s="160"/>
      <c r="AH62" s="160"/>
      <c r="AI62" s="160"/>
      <c r="AJ62" s="160"/>
      <c r="AK62" s="160"/>
      <c r="AL62" s="160"/>
      <c r="AM62" s="160"/>
      <c r="AN62" s="160"/>
      <c r="AO62" s="160"/>
      <c r="AP62" s="160"/>
      <c r="AQ62" s="160"/>
      <c r="AR62" s="160"/>
      <c r="AS62" s="160"/>
      <c r="AT62" s="160"/>
      <c r="AU62" s="160"/>
    </row>
    <row r="63" spans="1:47" s="161" customFormat="1" ht="12.75">
      <c r="A63" s="163"/>
      <c r="B63" s="163"/>
      <c r="C63" s="163"/>
      <c r="D63" s="287"/>
      <c r="E63" s="163"/>
      <c r="F63" s="163"/>
      <c r="G63" s="163"/>
      <c r="H63" s="163"/>
      <c r="I63" s="163"/>
      <c r="J63" s="163"/>
      <c r="K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row>
    <row r="64" spans="1:47" s="161" customFormat="1" ht="12.75">
      <c r="A64" s="163"/>
      <c r="B64" s="163"/>
      <c r="C64" s="163"/>
      <c r="D64" s="287"/>
      <c r="E64" s="163"/>
      <c r="F64" s="163"/>
      <c r="G64" s="163"/>
      <c r="H64" s="163"/>
      <c r="I64" s="163"/>
      <c r="J64" s="163"/>
      <c r="K64" s="160"/>
      <c r="V64" s="160"/>
      <c r="W64" s="160"/>
      <c r="X64" s="160"/>
      <c r="Y64" s="160"/>
      <c r="Z64" s="160"/>
      <c r="AA64" s="160"/>
      <c r="AB64" s="160"/>
      <c r="AC64" s="160"/>
      <c r="AD64" s="160"/>
      <c r="AE64" s="160"/>
      <c r="AF64" s="160"/>
      <c r="AG64" s="160"/>
      <c r="AH64" s="160"/>
      <c r="AI64" s="160"/>
      <c r="AJ64" s="160"/>
      <c r="AK64" s="160"/>
      <c r="AL64" s="160"/>
      <c r="AM64" s="160"/>
      <c r="AN64" s="160"/>
      <c r="AO64" s="160"/>
      <c r="AP64" s="160"/>
      <c r="AQ64" s="160"/>
      <c r="AR64" s="160"/>
      <c r="AS64" s="160"/>
      <c r="AT64" s="160"/>
      <c r="AU64" s="160"/>
    </row>
    <row r="65" spans="1:47" s="161" customFormat="1" ht="12.75">
      <c r="A65" s="163"/>
      <c r="B65" s="163"/>
      <c r="C65" s="163"/>
      <c r="D65" s="287"/>
      <c r="E65" s="163"/>
      <c r="F65" s="163"/>
      <c r="G65" s="163"/>
      <c r="H65" s="163"/>
      <c r="I65" s="163"/>
      <c r="J65" s="163"/>
      <c r="K65" s="160"/>
      <c r="V65" s="160"/>
      <c r="W65" s="160"/>
      <c r="X65" s="160"/>
      <c r="Y65" s="160"/>
      <c r="Z65" s="160"/>
      <c r="AA65" s="160"/>
      <c r="AB65" s="160"/>
      <c r="AC65" s="160"/>
      <c r="AD65" s="160"/>
      <c r="AE65" s="160"/>
      <c r="AF65" s="160"/>
      <c r="AG65" s="160"/>
      <c r="AH65" s="160"/>
      <c r="AI65" s="160"/>
      <c r="AJ65" s="160"/>
      <c r="AK65" s="160"/>
      <c r="AL65" s="160"/>
      <c r="AM65" s="160"/>
      <c r="AN65" s="160"/>
      <c r="AO65" s="160"/>
      <c r="AP65" s="160"/>
      <c r="AQ65" s="160"/>
      <c r="AR65" s="160"/>
      <c r="AS65" s="160"/>
      <c r="AT65" s="160"/>
      <c r="AU65" s="160"/>
    </row>
    <row r="66" spans="1:47" s="161" customFormat="1" ht="12.75">
      <c r="A66" s="163"/>
      <c r="B66" s="163"/>
      <c r="C66" s="163"/>
      <c r="D66" s="287"/>
      <c r="E66" s="163"/>
      <c r="F66" s="163"/>
      <c r="G66" s="163"/>
      <c r="H66" s="163"/>
      <c r="I66" s="163"/>
      <c r="J66" s="163"/>
      <c r="K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row>
    <row r="67" spans="1:47" s="161" customFormat="1" ht="12.75">
      <c r="A67" s="163"/>
      <c r="B67" s="163"/>
      <c r="C67" s="163"/>
      <c r="D67" s="287"/>
      <c r="E67" s="163"/>
      <c r="F67" s="163"/>
      <c r="G67" s="163"/>
      <c r="H67" s="163"/>
      <c r="I67" s="163"/>
      <c r="J67" s="163"/>
      <c r="K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row>
    <row r="68" spans="1:47" s="161" customFormat="1" ht="12.75">
      <c r="A68" s="163"/>
      <c r="B68" s="163"/>
      <c r="C68" s="163"/>
      <c r="D68" s="287"/>
      <c r="E68" s="163"/>
      <c r="F68" s="163"/>
      <c r="G68" s="163"/>
      <c r="H68" s="163"/>
      <c r="I68" s="163"/>
      <c r="J68" s="163"/>
      <c r="K68" s="160"/>
      <c r="V68" s="160"/>
      <c r="W68" s="160"/>
      <c r="X68" s="160"/>
      <c r="Y68" s="160"/>
      <c r="Z68" s="160"/>
      <c r="AA68" s="160"/>
      <c r="AB68" s="160"/>
      <c r="AC68" s="160"/>
      <c r="AD68" s="160"/>
      <c r="AE68" s="160"/>
      <c r="AF68" s="160"/>
      <c r="AG68" s="160"/>
      <c r="AH68" s="160"/>
      <c r="AI68" s="160"/>
      <c r="AJ68" s="160"/>
      <c r="AK68" s="160"/>
      <c r="AL68" s="160"/>
      <c r="AM68" s="160"/>
      <c r="AN68" s="160"/>
      <c r="AO68" s="160"/>
      <c r="AP68" s="160"/>
      <c r="AQ68" s="160"/>
      <c r="AR68" s="160"/>
      <c r="AS68" s="160"/>
      <c r="AT68" s="160"/>
      <c r="AU68" s="160"/>
    </row>
    <row r="69" spans="1:47" s="161" customFormat="1" ht="12.75">
      <c r="A69" s="163"/>
      <c r="B69" s="163"/>
      <c r="C69" s="163"/>
      <c r="D69" s="287"/>
      <c r="E69" s="163"/>
      <c r="F69" s="163"/>
      <c r="G69" s="163"/>
      <c r="H69" s="163"/>
      <c r="I69" s="163"/>
      <c r="J69" s="163"/>
      <c r="K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row>
    <row r="70" spans="1:47" s="161" customFormat="1" ht="12.75">
      <c r="A70" s="163"/>
      <c r="B70" s="163"/>
      <c r="C70" s="163"/>
      <c r="D70" s="287"/>
      <c r="E70" s="163"/>
      <c r="F70" s="163"/>
      <c r="G70" s="163"/>
      <c r="H70" s="163"/>
      <c r="I70" s="163"/>
      <c r="J70" s="163"/>
      <c r="K70" s="160"/>
      <c r="V70" s="160"/>
      <c r="W70" s="160"/>
      <c r="X70" s="160"/>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0"/>
      <c r="AU70" s="160"/>
    </row>
    <row r="71" spans="1:47" s="161" customFormat="1" ht="12.75">
      <c r="A71" s="163"/>
      <c r="B71" s="163"/>
      <c r="C71" s="163"/>
      <c r="D71" s="287"/>
      <c r="E71" s="163"/>
      <c r="F71" s="163"/>
      <c r="G71" s="163"/>
      <c r="H71" s="163"/>
      <c r="I71" s="163"/>
      <c r="J71" s="163"/>
      <c r="K71" s="160"/>
      <c r="V71" s="160"/>
      <c r="W71" s="160"/>
      <c r="X71" s="160"/>
      <c r="Y71" s="160"/>
      <c r="Z71" s="160"/>
      <c r="AA71" s="160"/>
      <c r="AB71" s="160"/>
      <c r="AC71" s="160"/>
      <c r="AD71" s="160"/>
      <c r="AE71" s="160"/>
      <c r="AF71" s="160"/>
      <c r="AG71" s="160"/>
      <c r="AH71" s="160"/>
      <c r="AI71" s="160"/>
      <c r="AJ71" s="160"/>
      <c r="AK71" s="160"/>
      <c r="AL71" s="160"/>
      <c r="AM71" s="160"/>
      <c r="AN71" s="160"/>
      <c r="AO71" s="160"/>
      <c r="AP71" s="160"/>
      <c r="AQ71" s="160"/>
      <c r="AR71" s="160"/>
      <c r="AS71" s="160"/>
      <c r="AT71" s="160"/>
      <c r="AU71" s="160"/>
    </row>
    <row r="72" spans="1:47" s="161" customFormat="1" ht="12.75">
      <c r="A72" s="163"/>
      <c r="B72" s="163"/>
      <c r="C72" s="163"/>
      <c r="D72" s="287"/>
      <c r="E72" s="163"/>
      <c r="F72" s="163"/>
      <c r="G72" s="163"/>
      <c r="H72" s="163"/>
      <c r="I72" s="163"/>
      <c r="J72" s="163"/>
      <c r="K72" s="160"/>
      <c r="V72" s="160"/>
      <c r="W72" s="160"/>
      <c r="X72" s="160"/>
      <c r="Y72" s="160"/>
      <c r="Z72" s="160"/>
      <c r="AA72" s="160"/>
      <c r="AB72" s="160"/>
      <c r="AC72" s="160"/>
      <c r="AD72" s="160"/>
      <c r="AE72" s="160"/>
      <c r="AF72" s="160"/>
      <c r="AG72" s="160"/>
      <c r="AH72" s="160"/>
      <c r="AI72" s="160"/>
      <c r="AJ72" s="160"/>
      <c r="AK72" s="160"/>
      <c r="AL72" s="160"/>
      <c r="AM72" s="160"/>
      <c r="AN72" s="160"/>
      <c r="AO72" s="160"/>
      <c r="AP72" s="160"/>
      <c r="AQ72" s="160"/>
      <c r="AR72" s="160"/>
      <c r="AS72" s="160"/>
      <c r="AT72" s="160"/>
      <c r="AU72" s="160"/>
    </row>
    <row r="73" spans="1:47" s="161" customFormat="1" ht="12.75" hidden="1">
      <c r="A73" s="163"/>
      <c r="B73" s="163"/>
      <c r="C73" s="163"/>
      <c r="D73" s="287"/>
      <c r="E73" s="163"/>
      <c r="F73" s="163"/>
      <c r="G73" s="163"/>
      <c r="H73" s="163"/>
      <c r="I73" s="163"/>
      <c r="J73" s="163"/>
      <c r="K73" s="160"/>
      <c r="V73" s="160"/>
      <c r="W73" s="160"/>
      <c r="X73" s="160"/>
      <c r="Y73" s="160"/>
      <c r="Z73" s="160"/>
      <c r="AA73" s="160"/>
      <c r="AB73" s="160"/>
      <c r="AC73" s="160"/>
      <c r="AD73" s="160"/>
      <c r="AE73" s="160"/>
      <c r="AF73" s="160"/>
      <c r="AG73" s="160"/>
      <c r="AH73" s="160"/>
      <c r="AI73" s="160"/>
      <c r="AJ73" s="160"/>
      <c r="AK73" s="160"/>
      <c r="AL73" s="160"/>
      <c r="AM73" s="160"/>
      <c r="AN73" s="160"/>
      <c r="AO73" s="160"/>
      <c r="AP73" s="160"/>
      <c r="AQ73" s="160"/>
      <c r="AR73" s="160"/>
      <c r="AS73" s="160"/>
      <c r="AT73" s="160"/>
      <c r="AU73" s="160"/>
    </row>
    <row r="74" spans="1:47" s="161" customFormat="1" ht="12.75" hidden="1">
      <c r="A74" s="163"/>
      <c r="B74" s="163"/>
      <c r="C74" s="163"/>
      <c r="D74" s="287"/>
      <c r="E74" s="163"/>
      <c r="F74" s="163"/>
      <c r="G74" s="163"/>
      <c r="H74" s="163"/>
      <c r="I74" s="163"/>
      <c r="J74" s="163"/>
      <c r="K74" s="160"/>
      <c r="V74" s="160"/>
      <c r="W74" s="160"/>
      <c r="X74" s="160"/>
      <c r="Y74" s="160"/>
      <c r="Z74" s="160"/>
      <c r="AA74" s="160"/>
      <c r="AB74" s="160"/>
      <c r="AC74" s="160"/>
      <c r="AD74" s="160"/>
      <c r="AE74" s="160"/>
      <c r="AF74" s="160"/>
      <c r="AG74" s="160"/>
      <c r="AH74" s="160"/>
      <c r="AI74" s="160"/>
      <c r="AJ74" s="160"/>
      <c r="AK74" s="160"/>
      <c r="AL74" s="160"/>
      <c r="AM74" s="160"/>
      <c r="AN74" s="160"/>
      <c r="AO74" s="160"/>
      <c r="AP74" s="160"/>
      <c r="AQ74" s="160"/>
      <c r="AR74" s="160"/>
      <c r="AS74" s="160"/>
      <c r="AT74" s="160"/>
      <c r="AU74" s="160"/>
    </row>
    <row r="75" spans="1:47" s="161" customFormat="1" ht="12.75" hidden="1">
      <c r="A75" s="163"/>
      <c r="B75" s="163"/>
      <c r="C75" s="163"/>
      <c r="D75" s="287"/>
      <c r="E75" s="163"/>
      <c r="F75" s="163"/>
      <c r="G75" s="163"/>
      <c r="H75" s="163"/>
      <c r="I75" s="163"/>
      <c r="J75" s="163"/>
      <c r="K75" s="160"/>
      <c r="V75" s="160"/>
      <c r="W75" s="160"/>
      <c r="X75" s="160"/>
      <c r="Y75" s="160"/>
      <c r="Z75" s="160"/>
      <c r="AA75" s="160"/>
      <c r="AB75" s="160"/>
      <c r="AC75" s="160"/>
      <c r="AD75" s="160"/>
      <c r="AE75" s="160"/>
      <c r="AF75" s="160"/>
      <c r="AG75" s="160"/>
      <c r="AH75" s="160"/>
      <c r="AI75" s="160"/>
      <c r="AJ75" s="160"/>
      <c r="AK75" s="160"/>
      <c r="AL75" s="160"/>
      <c r="AM75" s="160"/>
      <c r="AN75" s="160"/>
      <c r="AO75" s="160"/>
      <c r="AP75" s="160"/>
      <c r="AQ75" s="160"/>
      <c r="AR75" s="160"/>
      <c r="AS75" s="160"/>
      <c r="AT75" s="160"/>
      <c r="AU75" s="160"/>
    </row>
    <row r="76" spans="1:47" s="161" customFormat="1" ht="12.75" hidden="1">
      <c r="A76" s="163"/>
      <c r="B76" s="163"/>
      <c r="C76" s="163"/>
      <c r="D76" s="287"/>
      <c r="E76" s="163"/>
      <c r="F76" s="163"/>
      <c r="G76" s="163"/>
      <c r="H76" s="163"/>
      <c r="I76" s="163"/>
      <c r="J76" s="163"/>
      <c r="K76" s="160"/>
      <c r="V76" s="160"/>
      <c r="W76" s="160"/>
      <c r="X76" s="160"/>
      <c r="Y76" s="160"/>
      <c r="Z76" s="160"/>
      <c r="AA76" s="160"/>
      <c r="AB76" s="160"/>
      <c r="AC76" s="160"/>
      <c r="AD76" s="160"/>
      <c r="AE76" s="160"/>
      <c r="AF76" s="160"/>
      <c r="AG76" s="160"/>
      <c r="AH76" s="160"/>
      <c r="AI76" s="160"/>
      <c r="AJ76" s="160"/>
      <c r="AK76" s="160"/>
      <c r="AL76" s="160"/>
      <c r="AM76" s="160"/>
      <c r="AN76" s="160"/>
      <c r="AO76" s="160"/>
      <c r="AP76" s="160"/>
      <c r="AQ76" s="160"/>
      <c r="AR76" s="160"/>
      <c r="AS76" s="160"/>
      <c r="AT76" s="160"/>
      <c r="AU76" s="160"/>
    </row>
    <row r="77" spans="1:47" s="161" customFormat="1" ht="12.75" hidden="1">
      <c r="A77" s="163"/>
      <c r="B77" s="163"/>
      <c r="C77" s="163"/>
      <c r="D77" s="287"/>
      <c r="E77" s="163"/>
      <c r="F77" s="163"/>
      <c r="G77" s="163"/>
      <c r="H77" s="163"/>
      <c r="I77" s="163"/>
      <c r="J77" s="163"/>
      <c r="K77" s="160"/>
      <c r="V77" s="160"/>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row>
    <row r="78" spans="1:47" s="161" customFormat="1" ht="12.75" hidden="1">
      <c r="A78" s="163"/>
      <c r="B78" s="163"/>
      <c r="C78" s="163"/>
      <c r="D78" s="287"/>
      <c r="E78" s="163"/>
      <c r="F78" s="163"/>
      <c r="G78" s="163"/>
      <c r="H78" s="163"/>
      <c r="I78" s="163"/>
      <c r="J78" s="163"/>
      <c r="K78" s="160"/>
      <c r="V78" s="160"/>
      <c r="W78" s="160"/>
      <c r="X78" s="160"/>
      <c r="Y78" s="160"/>
      <c r="Z78" s="160"/>
      <c r="AA78" s="160"/>
      <c r="AB78" s="160"/>
      <c r="AC78" s="160"/>
      <c r="AD78" s="160"/>
      <c r="AE78" s="160"/>
      <c r="AF78" s="160"/>
      <c r="AG78" s="160"/>
      <c r="AH78" s="160"/>
      <c r="AI78" s="160"/>
      <c r="AJ78" s="160"/>
      <c r="AK78" s="160"/>
      <c r="AL78" s="160"/>
      <c r="AM78" s="160"/>
      <c r="AN78" s="160"/>
      <c r="AO78" s="160"/>
      <c r="AP78" s="160"/>
      <c r="AQ78" s="160"/>
      <c r="AR78" s="160"/>
      <c r="AS78" s="160"/>
      <c r="AT78" s="160"/>
      <c r="AU78" s="160"/>
    </row>
    <row r="79" spans="1:47" s="161" customFormat="1" ht="12.75" hidden="1">
      <c r="A79" s="163"/>
      <c r="B79" s="163"/>
      <c r="C79" s="163"/>
      <c r="D79" s="287"/>
      <c r="E79" s="163"/>
      <c r="F79" s="163"/>
      <c r="G79" s="163"/>
      <c r="H79" s="163"/>
      <c r="I79" s="163"/>
      <c r="J79" s="163"/>
      <c r="K79" s="160"/>
      <c r="V79" s="160"/>
      <c r="W79" s="160"/>
      <c r="X79" s="160"/>
      <c r="Y79" s="160"/>
      <c r="Z79" s="160"/>
      <c r="AA79" s="160"/>
      <c r="AB79" s="160"/>
      <c r="AC79" s="160"/>
      <c r="AD79" s="160"/>
      <c r="AE79" s="160"/>
      <c r="AF79" s="160"/>
      <c r="AG79" s="160"/>
      <c r="AH79" s="160"/>
      <c r="AI79" s="160"/>
      <c r="AJ79" s="160"/>
      <c r="AK79" s="160"/>
      <c r="AL79" s="160"/>
      <c r="AM79" s="160"/>
      <c r="AN79" s="160"/>
      <c r="AO79" s="160"/>
      <c r="AP79" s="160"/>
      <c r="AQ79" s="160"/>
      <c r="AR79" s="160"/>
      <c r="AS79" s="160"/>
      <c r="AT79" s="160"/>
      <c r="AU79" s="160"/>
    </row>
    <row r="80" spans="1:47" s="161" customFormat="1" ht="12.75" hidden="1">
      <c r="A80" s="163"/>
      <c r="B80" s="163"/>
      <c r="C80" s="163"/>
      <c r="D80" s="163"/>
      <c r="E80" s="163"/>
      <c r="F80" s="163"/>
      <c r="G80" s="163"/>
      <c r="H80" s="163"/>
      <c r="I80" s="163"/>
      <c r="J80" s="163"/>
      <c r="K80" s="160"/>
      <c r="V80" s="160"/>
      <c r="W80" s="160"/>
      <c r="X80" s="160"/>
      <c r="Y80" s="160"/>
      <c r="Z80" s="160"/>
      <c r="AA80" s="160"/>
      <c r="AB80" s="160"/>
      <c r="AC80" s="160"/>
      <c r="AD80" s="160"/>
      <c r="AE80" s="160"/>
      <c r="AF80" s="160"/>
      <c r="AG80" s="160"/>
      <c r="AH80" s="160"/>
      <c r="AI80" s="160"/>
      <c r="AJ80" s="160"/>
      <c r="AK80" s="160"/>
      <c r="AL80" s="160"/>
      <c r="AM80" s="160"/>
      <c r="AN80" s="160"/>
      <c r="AO80" s="160"/>
      <c r="AP80" s="160"/>
      <c r="AQ80" s="160"/>
      <c r="AR80" s="160"/>
      <c r="AS80" s="160"/>
      <c r="AT80" s="160"/>
      <c r="AU80" s="160"/>
    </row>
    <row r="81" spans="1:47" s="161" customFormat="1" ht="12.75" hidden="1">
      <c r="A81" s="163"/>
      <c r="B81" s="163"/>
      <c r="C81" s="163"/>
      <c r="D81" s="163"/>
      <c r="E81" s="163"/>
      <c r="F81" s="163"/>
      <c r="G81" s="163"/>
      <c r="H81" s="163"/>
      <c r="I81" s="163"/>
      <c r="J81" s="163"/>
      <c r="K81" s="160"/>
      <c r="V81" s="160"/>
      <c r="W81" s="160"/>
      <c r="X81" s="160"/>
      <c r="Y81" s="160"/>
      <c r="Z81" s="160"/>
      <c r="AA81" s="160"/>
      <c r="AB81" s="160"/>
      <c r="AC81" s="160"/>
      <c r="AD81" s="160"/>
      <c r="AE81" s="160"/>
      <c r="AF81" s="160"/>
      <c r="AG81" s="160"/>
      <c r="AH81" s="160"/>
      <c r="AI81" s="160"/>
      <c r="AJ81" s="160"/>
      <c r="AK81" s="160"/>
      <c r="AL81" s="160"/>
      <c r="AM81" s="160"/>
      <c r="AN81" s="160"/>
      <c r="AO81" s="160"/>
      <c r="AP81" s="160"/>
      <c r="AQ81" s="160"/>
      <c r="AR81" s="160"/>
      <c r="AS81" s="160"/>
      <c r="AT81" s="160"/>
      <c r="AU81" s="160"/>
    </row>
    <row r="82" spans="1:47" s="161" customFormat="1" ht="12.75" hidden="1">
      <c r="A82" s="163"/>
      <c r="B82" s="163"/>
      <c r="C82" s="163"/>
      <c r="D82" s="163"/>
      <c r="E82" s="163"/>
      <c r="F82" s="163"/>
      <c r="G82" s="163"/>
      <c r="H82" s="163"/>
      <c r="I82" s="163"/>
      <c r="J82" s="163"/>
      <c r="K82" s="160"/>
      <c r="V82" s="160"/>
      <c r="W82" s="160"/>
      <c r="X82" s="160"/>
      <c r="Y82" s="160"/>
      <c r="Z82" s="160"/>
      <c r="AA82" s="160"/>
      <c r="AB82" s="160"/>
      <c r="AC82" s="160"/>
      <c r="AD82" s="160"/>
      <c r="AE82" s="160"/>
      <c r="AF82" s="160"/>
      <c r="AG82" s="160"/>
      <c r="AH82" s="160"/>
      <c r="AI82" s="160"/>
      <c r="AJ82" s="160"/>
      <c r="AK82" s="160"/>
      <c r="AL82" s="160"/>
      <c r="AM82" s="160"/>
      <c r="AN82" s="160"/>
      <c r="AO82" s="160"/>
      <c r="AP82" s="160"/>
      <c r="AQ82" s="160"/>
      <c r="AR82" s="160"/>
      <c r="AS82" s="160"/>
      <c r="AT82" s="160"/>
      <c r="AU82" s="160"/>
    </row>
    <row r="83" spans="1:47" s="161" customFormat="1" ht="12.75" hidden="1">
      <c r="A83" s="163"/>
      <c r="B83" s="163"/>
      <c r="C83" s="163"/>
      <c r="D83" s="163"/>
      <c r="E83" s="163"/>
      <c r="F83" s="163"/>
      <c r="G83" s="163"/>
      <c r="H83" s="163"/>
      <c r="I83" s="163"/>
      <c r="J83" s="163"/>
      <c r="K83" s="160"/>
      <c r="V83" s="160"/>
      <c r="W83" s="160"/>
      <c r="X83" s="160"/>
      <c r="Y83" s="160"/>
      <c r="Z83" s="160"/>
      <c r="AA83" s="160"/>
      <c r="AB83" s="160"/>
      <c r="AC83" s="160"/>
      <c r="AD83" s="160"/>
      <c r="AE83" s="160"/>
      <c r="AF83" s="160"/>
      <c r="AG83" s="160"/>
      <c r="AH83" s="160"/>
      <c r="AI83" s="160"/>
      <c r="AJ83" s="160"/>
      <c r="AK83" s="160"/>
      <c r="AL83" s="160"/>
      <c r="AM83" s="160"/>
      <c r="AN83" s="160"/>
      <c r="AO83" s="160"/>
      <c r="AP83" s="160"/>
      <c r="AQ83" s="160"/>
      <c r="AR83" s="160"/>
      <c r="AS83" s="160"/>
      <c r="AT83" s="160"/>
      <c r="AU83" s="160"/>
    </row>
    <row r="84" spans="1:47" s="161" customFormat="1" ht="12.75" hidden="1">
      <c r="A84" s="163"/>
      <c r="B84" s="163"/>
      <c r="C84" s="163"/>
      <c r="D84" s="163"/>
      <c r="E84" s="163"/>
      <c r="F84" s="163"/>
      <c r="G84" s="163"/>
      <c r="H84" s="163"/>
      <c r="I84" s="163"/>
      <c r="J84" s="163"/>
      <c r="K84" s="160"/>
      <c r="V84" s="160"/>
      <c r="W84" s="160"/>
      <c r="X84" s="160"/>
      <c r="Y84" s="160"/>
      <c r="Z84" s="160"/>
      <c r="AA84" s="160"/>
      <c r="AB84" s="160"/>
      <c r="AC84" s="160"/>
      <c r="AD84" s="160"/>
      <c r="AE84" s="160"/>
      <c r="AF84" s="160"/>
      <c r="AG84" s="160"/>
      <c r="AH84" s="160"/>
      <c r="AI84" s="160"/>
      <c r="AJ84" s="160"/>
      <c r="AK84" s="160"/>
      <c r="AL84" s="160"/>
      <c r="AM84" s="160"/>
      <c r="AN84" s="160"/>
      <c r="AO84" s="160"/>
      <c r="AP84" s="160"/>
      <c r="AQ84" s="160"/>
      <c r="AR84" s="160"/>
      <c r="AS84" s="160"/>
      <c r="AT84" s="160"/>
      <c r="AU84" s="160"/>
    </row>
    <row r="85" spans="1:47" s="161" customFormat="1" ht="12.75" hidden="1">
      <c r="A85" s="163"/>
      <c r="B85" s="163"/>
      <c r="C85" s="163"/>
      <c r="D85" s="163"/>
      <c r="E85" s="163"/>
      <c r="F85" s="163"/>
      <c r="G85" s="163"/>
      <c r="H85" s="163"/>
      <c r="I85" s="163"/>
      <c r="J85" s="163"/>
      <c r="K85" s="160"/>
      <c r="V85" s="160"/>
      <c r="W85" s="160"/>
      <c r="X85" s="160"/>
      <c r="Y85" s="160"/>
      <c r="Z85" s="160"/>
      <c r="AA85" s="160"/>
      <c r="AB85" s="160"/>
      <c r="AC85" s="160"/>
      <c r="AD85" s="160"/>
      <c r="AE85" s="160"/>
      <c r="AF85" s="160"/>
      <c r="AG85" s="160"/>
      <c r="AH85" s="160"/>
      <c r="AI85" s="160"/>
      <c r="AJ85" s="160"/>
      <c r="AK85" s="160"/>
      <c r="AL85" s="160"/>
      <c r="AM85" s="160"/>
      <c r="AN85" s="160"/>
      <c r="AO85" s="160"/>
      <c r="AP85" s="160"/>
      <c r="AQ85" s="160"/>
      <c r="AR85" s="160"/>
      <c r="AS85" s="160"/>
      <c r="AT85" s="160"/>
      <c r="AU85" s="160"/>
    </row>
    <row r="86" spans="1:47" s="161" customFormat="1" ht="12.75" hidden="1">
      <c r="A86" s="163"/>
      <c r="B86" s="163"/>
      <c r="C86" s="163"/>
      <c r="D86" s="163"/>
      <c r="E86" s="163"/>
      <c r="F86" s="163"/>
      <c r="G86" s="163"/>
      <c r="H86" s="163"/>
      <c r="I86" s="163"/>
      <c r="J86" s="163"/>
      <c r="K86" s="160"/>
      <c r="V86" s="160"/>
      <c r="W86" s="160"/>
      <c r="X86" s="160"/>
      <c r="Y86" s="160"/>
      <c r="Z86" s="160"/>
      <c r="AA86" s="160"/>
      <c r="AB86" s="160"/>
      <c r="AC86" s="160"/>
      <c r="AD86" s="160"/>
      <c r="AE86" s="160"/>
      <c r="AF86" s="160"/>
      <c r="AG86" s="160"/>
      <c r="AH86" s="160"/>
      <c r="AI86" s="160"/>
      <c r="AJ86" s="160"/>
      <c r="AK86" s="160"/>
      <c r="AL86" s="160"/>
      <c r="AM86" s="160"/>
      <c r="AN86" s="160"/>
      <c r="AO86" s="160"/>
      <c r="AP86" s="160"/>
      <c r="AQ86" s="160"/>
      <c r="AR86" s="160"/>
      <c r="AS86" s="160"/>
      <c r="AT86" s="160"/>
      <c r="AU86" s="160"/>
    </row>
    <row r="87" spans="1:47" s="161" customFormat="1" ht="12.75" hidden="1">
      <c r="A87" s="163"/>
      <c r="B87" s="163"/>
      <c r="C87" s="163"/>
      <c r="D87" s="163"/>
      <c r="E87" s="163"/>
      <c r="F87" s="163"/>
      <c r="G87" s="163"/>
      <c r="H87" s="163"/>
      <c r="I87" s="163"/>
      <c r="J87" s="163"/>
      <c r="K87" s="160"/>
      <c r="V87" s="160"/>
      <c r="W87" s="160"/>
      <c r="X87" s="160"/>
      <c r="Y87" s="160"/>
      <c r="Z87" s="160"/>
      <c r="AA87" s="160"/>
      <c r="AB87" s="160"/>
      <c r="AC87" s="160"/>
      <c r="AD87" s="160"/>
      <c r="AE87" s="160"/>
      <c r="AF87" s="160"/>
      <c r="AG87" s="160"/>
      <c r="AH87" s="160"/>
      <c r="AI87" s="160"/>
      <c r="AJ87" s="160"/>
      <c r="AK87" s="160"/>
      <c r="AL87" s="160"/>
      <c r="AM87" s="160"/>
      <c r="AN87" s="160"/>
      <c r="AO87" s="160"/>
      <c r="AP87" s="160"/>
      <c r="AQ87" s="160"/>
      <c r="AR87" s="160"/>
      <c r="AS87" s="160"/>
      <c r="AT87" s="160"/>
      <c r="AU87" s="160"/>
    </row>
    <row r="88" spans="1:47" s="161" customFormat="1" ht="12.75" hidden="1">
      <c r="A88" s="163"/>
      <c r="B88" s="163"/>
      <c r="C88" s="163"/>
      <c r="D88" s="163"/>
      <c r="E88" s="163"/>
      <c r="F88" s="163"/>
      <c r="G88" s="163"/>
      <c r="H88" s="163"/>
      <c r="I88" s="163"/>
      <c r="J88" s="163"/>
      <c r="K88" s="160"/>
      <c r="V88" s="160"/>
      <c r="W88" s="160"/>
      <c r="X88" s="160"/>
      <c r="Y88" s="160"/>
      <c r="Z88" s="160"/>
      <c r="AA88" s="160"/>
      <c r="AB88" s="160"/>
      <c r="AC88" s="160"/>
      <c r="AD88" s="160"/>
      <c r="AE88" s="160"/>
      <c r="AF88" s="160"/>
      <c r="AG88" s="160"/>
      <c r="AH88" s="160"/>
      <c r="AI88" s="160"/>
      <c r="AJ88" s="160"/>
      <c r="AK88" s="160"/>
      <c r="AL88" s="160"/>
      <c r="AM88" s="160"/>
      <c r="AN88" s="160"/>
      <c r="AO88" s="160"/>
      <c r="AP88" s="160"/>
      <c r="AQ88" s="160"/>
      <c r="AR88" s="160"/>
      <c r="AS88" s="160"/>
      <c r="AT88" s="160"/>
      <c r="AU88" s="160"/>
    </row>
    <row r="89" spans="1:47" s="161" customFormat="1" ht="12.75" hidden="1">
      <c r="A89" s="163"/>
      <c r="B89" s="163"/>
      <c r="C89" s="163"/>
      <c r="D89" s="163"/>
      <c r="E89" s="163"/>
      <c r="F89" s="163"/>
      <c r="G89" s="163"/>
      <c r="H89" s="163"/>
      <c r="I89" s="163"/>
      <c r="J89" s="163"/>
      <c r="K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row>
    <row r="90" spans="1:47" s="161" customFormat="1" ht="12.75" hidden="1">
      <c r="A90" s="163"/>
      <c r="B90" s="163"/>
      <c r="C90" s="163"/>
      <c r="D90" s="163"/>
      <c r="E90" s="163"/>
      <c r="F90" s="163"/>
      <c r="G90" s="163"/>
      <c r="H90" s="163"/>
      <c r="I90" s="163"/>
      <c r="J90" s="163"/>
      <c r="K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row>
    <row r="91" spans="1:47" s="161" customFormat="1" ht="12.75" hidden="1">
      <c r="A91" s="163"/>
      <c r="B91" s="163"/>
      <c r="C91" s="163"/>
      <c r="D91" s="163"/>
      <c r="E91" s="163"/>
      <c r="F91" s="163"/>
      <c r="G91" s="163"/>
      <c r="H91" s="163"/>
      <c r="I91" s="163"/>
      <c r="J91" s="163"/>
      <c r="K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row>
    <row r="92" spans="1:47" s="161" customFormat="1" ht="12.75" hidden="1">
      <c r="A92" s="163"/>
      <c r="B92" s="163"/>
      <c r="C92" s="163"/>
      <c r="D92" s="163"/>
      <c r="E92" s="163"/>
      <c r="F92" s="163"/>
      <c r="G92" s="163"/>
      <c r="H92" s="163"/>
      <c r="I92" s="163"/>
      <c r="J92" s="163"/>
      <c r="K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row>
    <row r="93" spans="1:47" s="161" customFormat="1" ht="12.75" hidden="1">
      <c r="A93" s="163"/>
      <c r="B93" s="163"/>
      <c r="C93" s="163"/>
      <c r="D93" s="163"/>
      <c r="E93" s="163"/>
      <c r="F93" s="163"/>
      <c r="G93" s="163"/>
      <c r="H93" s="163"/>
      <c r="I93" s="163"/>
      <c r="J93" s="163"/>
      <c r="K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row>
    <row r="94" spans="1:47" s="161" customFormat="1" ht="12.75" hidden="1">
      <c r="A94" s="163"/>
      <c r="B94" s="163"/>
      <c r="C94" s="163"/>
      <c r="D94" s="163"/>
      <c r="E94" s="163"/>
      <c r="F94" s="163"/>
      <c r="G94" s="163"/>
      <c r="H94" s="163"/>
      <c r="I94" s="163"/>
      <c r="J94" s="163"/>
      <c r="K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row>
    <row r="95" spans="1:47" s="161" customFormat="1" ht="12.75" hidden="1">
      <c r="A95" s="163"/>
      <c r="B95" s="163"/>
      <c r="C95" s="163"/>
      <c r="D95" s="163"/>
      <c r="E95" s="163"/>
      <c r="F95" s="163"/>
      <c r="G95" s="163"/>
      <c r="H95" s="163"/>
      <c r="I95" s="163"/>
      <c r="J95" s="163"/>
      <c r="K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row>
    <row r="96" spans="1:47" s="161" customFormat="1" ht="12.75" hidden="1">
      <c r="A96" s="163"/>
      <c r="B96" s="163"/>
      <c r="C96" s="163"/>
      <c r="D96" s="163"/>
      <c r="E96" s="163"/>
      <c r="F96" s="163"/>
      <c r="G96" s="163"/>
      <c r="H96" s="163"/>
      <c r="I96" s="163"/>
      <c r="J96" s="163"/>
      <c r="K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row>
    <row r="97" spans="1:47" s="161" customFormat="1" ht="12.75" hidden="1">
      <c r="A97" s="163"/>
      <c r="B97" s="163"/>
      <c r="C97" s="163"/>
      <c r="D97" s="163"/>
      <c r="E97" s="163"/>
      <c r="F97" s="163"/>
      <c r="G97" s="163"/>
      <c r="H97" s="163"/>
      <c r="I97" s="163"/>
      <c r="J97" s="163"/>
      <c r="K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row>
    <row r="98" spans="1:47" s="161" customFormat="1" ht="12.75" hidden="1">
      <c r="A98" s="163"/>
      <c r="B98" s="163"/>
      <c r="C98" s="163"/>
      <c r="D98" s="163"/>
      <c r="E98" s="163"/>
      <c r="F98" s="163"/>
      <c r="G98" s="163"/>
      <c r="H98" s="163"/>
      <c r="I98" s="163"/>
      <c r="J98" s="163"/>
      <c r="K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row>
    <row r="99" spans="1:47" s="161" customFormat="1" ht="12.75" hidden="1">
      <c r="A99" s="163"/>
      <c r="B99" s="163"/>
      <c r="C99" s="163"/>
      <c r="D99" s="163"/>
      <c r="E99" s="163"/>
      <c r="F99" s="163"/>
      <c r="G99" s="163"/>
      <c r="H99" s="163"/>
      <c r="I99" s="163"/>
      <c r="J99" s="163"/>
      <c r="K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row>
    <row r="100" spans="1:47" s="161" customFormat="1" ht="12.75" hidden="1">
      <c r="A100" s="163"/>
      <c r="B100" s="163"/>
      <c r="C100" s="163"/>
      <c r="D100" s="163"/>
      <c r="E100" s="163"/>
      <c r="F100" s="163"/>
      <c r="G100" s="163"/>
      <c r="H100" s="163"/>
      <c r="I100" s="163"/>
      <c r="J100" s="163"/>
      <c r="K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row>
    <row r="101" spans="1:47" s="161" customFormat="1" ht="12.75" hidden="1">
      <c r="A101" s="163"/>
      <c r="B101" s="163"/>
      <c r="C101" s="163"/>
      <c r="D101" s="163"/>
      <c r="E101" s="163"/>
      <c r="F101" s="163"/>
      <c r="G101" s="163"/>
      <c r="H101" s="163"/>
      <c r="I101" s="163"/>
      <c r="J101" s="163"/>
      <c r="K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row>
    <row r="102" spans="1:47" s="161" customFormat="1" ht="12.75" hidden="1">
      <c r="A102" s="163"/>
      <c r="B102" s="163"/>
      <c r="C102" s="163"/>
      <c r="D102" s="163"/>
      <c r="E102" s="163"/>
      <c r="F102" s="163"/>
      <c r="G102" s="163"/>
      <c r="H102" s="163"/>
      <c r="I102" s="163"/>
      <c r="J102" s="163"/>
      <c r="K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row>
    <row r="103" spans="1:47" s="161" customFormat="1" ht="12.75" hidden="1">
      <c r="A103" s="163"/>
      <c r="B103" s="163"/>
      <c r="C103" s="163"/>
      <c r="D103" s="163"/>
      <c r="E103" s="163"/>
      <c r="F103" s="163"/>
      <c r="G103" s="163"/>
      <c r="H103" s="163"/>
      <c r="I103" s="163"/>
      <c r="J103" s="163"/>
      <c r="K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row>
    <row r="104" spans="1:47" s="161" customFormat="1" ht="12.75" hidden="1">
      <c r="A104" s="163"/>
      <c r="B104" s="163"/>
      <c r="C104" s="163"/>
      <c r="D104" s="163"/>
      <c r="E104" s="163"/>
      <c r="F104" s="163"/>
      <c r="G104" s="163"/>
      <c r="H104" s="163"/>
      <c r="I104" s="163"/>
      <c r="J104" s="163"/>
      <c r="K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row>
    <row r="105" spans="1:47" s="161" customFormat="1" ht="12.75" hidden="1">
      <c r="A105" s="163"/>
      <c r="B105" s="163"/>
      <c r="C105" s="163"/>
      <c r="D105" s="163"/>
      <c r="E105" s="163"/>
      <c r="F105" s="163"/>
      <c r="G105" s="163"/>
      <c r="H105" s="163"/>
      <c r="I105" s="163"/>
      <c r="J105" s="163"/>
      <c r="K105" s="160"/>
      <c r="V105" s="160"/>
      <c r="W105" s="160"/>
      <c r="X105" s="160"/>
      <c r="Y105" s="160"/>
      <c r="Z105" s="160"/>
      <c r="AA105" s="160"/>
      <c r="AB105" s="160"/>
      <c r="AC105" s="160"/>
      <c r="AD105" s="160"/>
      <c r="AE105" s="160"/>
      <c r="AF105" s="160"/>
      <c r="AG105" s="160"/>
      <c r="AH105" s="160"/>
      <c r="AI105" s="160"/>
      <c r="AJ105" s="160"/>
      <c r="AK105" s="160"/>
      <c r="AL105" s="160"/>
      <c r="AM105" s="160"/>
      <c r="AN105" s="160"/>
      <c r="AO105" s="160"/>
      <c r="AP105" s="160"/>
      <c r="AQ105" s="160"/>
      <c r="AR105" s="160"/>
      <c r="AS105" s="160"/>
      <c r="AT105" s="160"/>
      <c r="AU105" s="160"/>
    </row>
    <row r="106" spans="1:47" s="161" customFormat="1" ht="12.75" hidden="1">
      <c r="A106" s="163"/>
      <c r="B106" s="163"/>
      <c r="C106" s="163"/>
      <c r="D106" s="163"/>
      <c r="E106" s="163"/>
      <c r="F106" s="163"/>
      <c r="G106" s="163"/>
      <c r="H106" s="163"/>
      <c r="I106" s="163"/>
      <c r="J106" s="163"/>
      <c r="K106" s="160"/>
      <c r="V106" s="160"/>
      <c r="W106" s="160"/>
      <c r="X106" s="160"/>
      <c r="Y106" s="160"/>
      <c r="Z106" s="160"/>
      <c r="AA106" s="160"/>
      <c r="AB106" s="160"/>
      <c r="AC106" s="160"/>
      <c r="AD106" s="160"/>
      <c r="AE106" s="160"/>
      <c r="AF106" s="160"/>
      <c r="AG106" s="160"/>
      <c r="AH106" s="160"/>
      <c r="AI106" s="160"/>
      <c r="AJ106" s="160"/>
      <c r="AK106" s="160"/>
      <c r="AL106" s="160"/>
      <c r="AM106" s="160"/>
      <c r="AN106" s="160"/>
      <c r="AO106" s="160"/>
      <c r="AP106" s="160"/>
      <c r="AQ106" s="160"/>
      <c r="AR106" s="160"/>
      <c r="AS106" s="160"/>
      <c r="AT106" s="160"/>
      <c r="AU106" s="160"/>
    </row>
    <row r="107" spans="1:47" s="161" customFormat="1" ht="12.75" hidden="1">
      <c r="A107" s="163"/>
      <c r="B107" s="163"/>
      <c r="C107" s="163"/>
      <c r="D107" s="163"/>
      <c r="E107" s="163"/>
      <c r="F107" s="163"/>
      <c r="G107" s="163"/>
      <c r="H107" s="163"/>
      <c r="I107" s="163"/>
      <c r="J107" s="163"/>
      <c r="K107" s="160"/>
      <c r="V107" s="160"/>
      <c r="W107" s="160"/>
      <c r="X107" s="160"/>
      <c r="Y107" s="160"/>
      <c r="Z107" s="160"/>
      <c r="AA107" s="160"/>
      <c r="AB107" s="160"/>
      <c r="AC107" s="160"/>
      <c r="AD107" s="160"/>
      <c r="AE107" s="160"/>
      <c r="AF107" s="160"/>
      <c r="AG107" s="160"/>
      <c r="AH107" s="160"/>
      <c r="AI107" s="160"/>
      <c r="AJ107" s="160"/>
      <c r="AK107" s="160"/>
      <c r="AL107" s="160"/>
      <c r="AM107" s="160"/>
      <c r="AN107" s="160"/>
      <c r="AO107" s="160"/>
      <c r="AP107" s="160"/>
      <c r="AQ107" s="160"/>
      <c r="AR107" s="160"/>
      <c r="AS107" s="160"/>
      <c r="AT107" s="160"/>
      <c r="AU107" s="160"/>
    </row>
    <row r="108" spans="1:47" s="161" customFormat="1" ht="12.75" hidden="1">
      <c r="A108" s="163"/>
      <c r="B108" s="163"/>
      <c r="C108" s="163"/>
      <c r="D108" s="163"/>
      <c r="E108" s="163"/>
      <c r="F108" s="163"/>
      <c r="G108" s="163"/>
      <c r="H108" s="163"/>
      <c r="I108" s="163"/>
      <c r="J108" s="163"/>
      <c r="K108" s="160"/>
      <c r="V108" s="160"/>
      <c r="W108" s="160"/>
      <c r="X108" s="160"/>
      <c r="Y108" s="160"/>
      <c r="Z108" s="160"/>
      <c r="AA108" s="160"/>
      <c r="AB108" s="160"/>
      <c r="AC108" s="160"/>
      <c r="AD108" s="160"/>
      <c r="AE108" s="160"/>
      <c r="AF108" s="160"/>
      <c r="AG108" s="160"/>
      <c r="AH108" s="160"/>
      <c r="AI108" s="160"/>
      <c r="AJ108" s="160"/>
      <c r="AK108" s="160"/>
      <c r="AL108" s="160"/>
      <c r="AM108" s="160"/>
      <c r="AN108" s="160"/>
      <c r="AO108" s="160"/>
      <c r="AP108" s="160"/>
      <c r="AQ108" s="160"/>
      <c r="AR108" s="160"/>
      <c r="AS108" s="160"/>
      <c r="AT108" s="160"/>
      <c r="AU108" s="160"/>
    </row>
    <row r="109" spans="1:47" s="161" customFormat="1" ht="12.75" hidden="1">
      <c r="A109" s="163"/>
      <c r="B109" s="163"/>
      <c r="C109" s="163"/>
      <c r="D109" s="163"/>
      <c r="E109" s="163"/>
      <c r="F109" s="163"/>
      <c r="G109" s="163"/>
      <c r="H109" s="163"/>
      <c r="I109" s="163"/>
      <c r="J109" s="163"/>
      <c r="K109" s="160"/>
      <c r="V109" s="160"/>
      <c r="W109" s="160"/>
      <c r="X109" s="160"/>
      <c r="Y109" s="160"/>
      <c r="Z109" s="160"/>
      <c r="AA109" s="160"/>
      <c r="AB109" s="160"/>
      <c r="AC109" s="160"/>
      <c r="AD109" s="160"/>
      <c r="AE109" s="160"/>
      <c r="AF109" s="160"/>
      <c r="AG109" s="160"/>
      <c r="AH109" s="160"/>
      <c r="AI109" s="160"/>
      <c r="AJ109" s="160"/>
      <c r="AK109" s="160"/>
      <c r="AL109" s="160"/>
      <c r="AM109" s="160"/>
      <c r="AN109" s="160"/>
      <c r="AO109" s="160"/>
      <c r="AP109" s="160"/>
      <c r="AQ109" s="160"/>
      <c r="AR109" s="160"/>
      <c r="AS109" s="160"/>
      <c r="AT109" s="160"/>
      <c r="AU109" s="160"/>
    </row>
    <row r="110" spans="1:47" s="161" customFormat="1" ht="12.75" hidden="1">
      <c r="A110" s="163"/>
      <c r="B110" s="163"/>
      <c r="C110" s="163"/>
      <c r="D110" s="163"/>
      <c r="E110" s="163"/>
      <c r="F110" s="163"/>
      <c r="G110" s="163"/>
      <c r="H110" s="163"/>
      <c r="I110" s="163"/>
      <c r="J110" s="163"/>
      <c r="K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row>
    <row r="111" spans="1:47" s="161" customFormat="1" ht="12.75" hidden="1">
      <c r="A111" s="163"/>
      <c r="B111" s="163"/>
      <c r="C111" s="163"/>
      <c r="D111" s="163"/>
      <c r="E111" s="163"/>
      <c r="F111" s="163"/>
      <c r="G111" s="163"/>
      <c r="H111" s="163"/>
      <c r="I111" s="163"/>
      <c r="J111" s="163"/>
      <c r="K111" s="160"/>
      <c r="V111" s="160"/>
      <c r="W111" s="160"/>
      <c r="X111" s="160"/>
      <c r="Y111" s="160"/>
      <c r="Z111" s="160"/>
      <c r="AA111" s="160"/>
      <c r="AB111" s="160"/>
      <c r="AC111" s="160"/>
      <c r="AD111" s="160"/>
      <c r="AE111" s="160"/>
      <c r="AF111" s="160"/>
      <c r="AG111" s="160"/>
      <c r="AH111" s="160"/>
      <c r="AI111" s="160"/>
      <c r="AJ111" s="160"/>
      <c r="AK111" s="160"/>
      <c r="AL111" s="160"/>
      <c r="AM111" s="160"/>
      <c r="AN111" s="160"/>
      <c r="AO111" s="160"/>
      <c r="AP111" s="160"/>
      <c r="AQ111" s="160"/>
      <c r="AR111" s="160"/>
      <c r="AS111" s="160"/>
      <c r="AT111" s="160"/>
      <c r="AU111" s="160"/>
    </row>
    <row r="112" spans="1:47" s="161" customFormat="1" ht="12.75" hidden="1">
      <c r="A112" s="163"/>
      <c r="B112" s="163"/>
      <c r="C112" s="163"/>
      <c r="D112" s="163"/>
      <c r="E112" s="163"/>
      <c r="F112" s="163"/>
      <c r="G112" s="163"/>
      <c r="H112" s="163"/>
      <c r="I112" s="163"/>
      <c r="J112" s="163"/>
      <c r="K112" s="160"/>
      <c r="V112" s="160"/>
      <c r="W112" s="160"/>
      <c r="X112" s="160"/>
      <c r="Y112" s="160"/>
      <c r="Z112" s="160"/>
      <c r="AA112" s="160"/>
      <c r="AB112" s="160"/>
      <c r="AC112" s="160"/>
      <c r="AD112" s="160"/>
      <c r="AE112" s="160"/>
      <c r="AF112" s="160"/>
      <c r="AG112" s="160"/>
      <c r="AH112" s="160"/>
      <c r="AI112" s="160"/>
      <c r="AJ112" s="160"/>
      <c r="AK112" s="160"/>
      <c r="AL112" s="160"/>
      <c r="AM112" s="160"/>
      <c r="AN112" s="160"/>
      <c r="AO112" s="160"/>
      <c r="AP112" s="160"/>
      <c r="AQ112" s="160"/>
      <c r="AR112" s="160"/>
      <c r="AS112" s="160"/>
      <c r="AT112" s="160"/>
      <c r="AU112" s="160"/>
    </row>
    <row r="113" spans="1:47" s="161" customFormat="1" ht="12.75" hidden="1">
      <c r="A113" s="163"/>
      <c r="B113" s="163"/>
      <c r="C113" s="163"/>
      <c r="D113" s="163"/>
      <c r="E113" s="163"/>
      <c r="F113" s="163"/>
      <c r="G113" s="163"/>
      <c r="H113" s="163"/>
      <c r="I113" s="163"/>
      <c r="J113" s="163"/>
      <c r="K113" s="160"/>
      <c r="V113" s="160"/>
      <c r="W113" s="160"/>
      <c r="X113" s="160"/>
      <c r="Y113" s="160"/>
      <c r="Z113" s="160"/>
      <c r="AA113" s="160"/>
      <c r="AB113" s="160"/>
      <c r="AC113" s="160"/>
      <c r="AD113" s="160"/>
      <c r="AE113" s="160"/>
      <c r="AF113" s="160"/>
      <c r="AG113" s="160"/>
      <c r="AH113" s="160"/>
      <c r="AI113" s="160"/>
      <c r="AJ113" s="160"/>
      <c r="AK113" s="160"/>
      <c r="AL113" s="160"/>
      <c r="AM113" s="160"/>
      <c r="AN113" s="160"/>
      <c r="AO113" s="160"/>
      <c r="AP113" s="160"/>
      <c r="AQ113" s="160"/>
      <c r="AR113" s="160"/>
      <c r="AS113" s="160"/>
      <c r="AT113" s="160"/>
      <c r="AU113" s="160"/>
    </row>
    <row r="114" spans="1:47" s="161" customFormat="1" ht="12.75" hidden="1">
      <c r="A114" s="163"/>
      <c r="B114" s="163"/>
      <c r="C114" s="163"/>
      <c r="D114" s="163"/>
      <c r="E114" s="163"/>
      <c r="F114" s="163"/>
      <c r="G114" s="163"/>
      <c r="H114" s="163"/>
      <c r="I114" s="163"/>
      <c r="J114" s="163"/>
      <c r="K114" s="160"/>
      <c r="V114" s="160"/>
      <c r="W114" s="160"/>
      <c r="X114" s="160"/>
      <c r="Y114" s="160"/>
      <c r="Z114" s="160"/>
      <c r="AA114" s="160"/>
      <c r="AB114" s="160"/>
      <c r="AC114" s="160"/>
      <c r="AD114" s="160"/>
      <c r="AE114" s="160"/>
      <c r="AF114" s="160"/>
      <c r="AG114" s="160"/>
      <c r="AH114" s="160"/>
      <c r="AI114" s="160"/>
      <c r="AJ114" s="160"/>
      <c r="AK114" s="160"/>
      <c r="AL114" s="160"/>
      <c r="AM114" s="160"/>
      <c r="AN114" s="160"/>
      <c r="AO114" s="160"/>
      <c r="AP114" s="160"/>
      <c r="AQ114" s="160"/>
      <c r="AR114" s="160"/>
      <c r="AS114" s="160"/>
      <c r="AT114" s="160"/>
      <c r="AU114" s="160"/>
    </row>
    <row r="115" spans="1:47" s="161" customFormat="1" ht="12.75" hidden="1">
      <c r="A115" s="163"/>
      <c r="B115" s="163"/>
      <c r="C115" s="163"/>
      <c r="D115" s="163"/>
      <c r="E115" s="163"/>
      <c r="F115" s="163"/>
      <c r="G115" s="163"/>
      <c r="H115" s="163"/>
      <c r="I115" s="163"/>
      <c r="J115" s="163"/>
      <c r="K115" s="160"/>
      <c r="V115" s="160"/>
      <c r="W115" s="160"/>
      <c r="X115" s="160"/>
      <c r="Y115" s="160"/>
      <c r="Z115" s="160"/>
      <c r="AA115" s="160"/>
      <c r="AB115" s="160"/>
      <c r="AC115" s="160"/>
      <c r="AD115" s="160"/>
      <c r="AE115" s="160"/>
      <c r="AF115" s="160"/>
      <c r="AG115" s="160"/>
      <c r="AH115" s="160"/>
      <c r="AI115" s="160"/>
      <c r="AJ115" s="160"/>
      <c r="AK115" s="160"/>
      <c r="AL115" s="160"/>
      <c r="AM115" s="160"/>
      <c r="AN115" s="160"/>
      <c r="AO115" s="160"/>
      <c r="AP115" s="160"/>
      <c r="AQ115" s="160"/>
      <c r="AR115" s="160"/>
      <c r="AS115" s="160"/>
      <c r="AT115" s="160"/>
      <c r="AU115" s="160"/>
    </row>
    <row r="116" spans="1:47" s="161" customFormat="1" ht="12.75" hidden="1">
      <c r="A116" s="163"/>
      <c r="B116" s="163"/>
      <c r="C116" s="163"/>
      <c r="D116" s="163"/>
      <c r="E116" s="163"/>
      <c r="F116" s="163"/>
      <c r="G116" s="163"/>
      <c r="H116" s="163"/>
      <c r="I116" s="163"/>
      <c r="J116" s="163"/>
      <c r="K116" s="160"/>
      <c r="V116" s="160"/>
      <c r="W116" s="160"/>
      <c r="X116" s="160"/>
      <c r="Y116" s="160"/>
      <c r="Z116" s="160"/>
      <c r="AA116" s="160"/>
      <c r="AB116" s="160"/>
      <c r="AC116" s="160"/>
      <c r="AD116" s="160"/>
      <c r="AE116" s="160"/>
      <c r="AF116" s="160"/>
      <c r="AG116" s="160"/>
      <c r="AH116" s="160"/>
      <c r="AI116" s="160"/>
      <c r="AJ116" s="160"/>
      <c r="AK116" s="160"/>
      <c r="AL116" s="160"/>
      <c r="AM116" s="160"/>
      <c r="AN116" s="160"/>
      <c r="AO116" s="160"/>
      <c r="AP116" s="160"/>
      <c r="AQ116" s="160"/>
      <c r="AR116" s="160"/>
      <c r="AS116" s="160"/>
      <c r="AT116" s="160"/>
      <c r="AU116" s="160"/>
    </row>
    <row r="117" spans="1:47" s="161" customFormat="1" ht="12.75" hidden="1">
      <c r="A117" s="163"/>
      <c r="B117" s="163"/>
      <c r="C117" s="163"/>
      <c r="D117" s="163"/>
      <c r="E117" s="163"/>
      <c r="F117" s="163"/>
      <c r="G117" s="163"/>
      <c r="H117" s="163"/>
      <c r="I117" s="163"/>
      <c r="J117" s="163"/>
      <c r="K117" s="160"/>
      <c r="V117" s="160"/>
      <c r="W117" s="160"/>
      <c r="X117" s="160"/>
      <c r="Y117" s="160"/>
      <c r="Z117" s="160"/>
      <c r="AA117" s="160"/>
      <c r="AB117" s="160"/>
      <c r="AC117" s="160"/>
      <c r="AD117" s="160"/>
      <c r="AE117" s="160"/>
      <c r="AF117" s="160"/>
      <c r="AG117" s="160"/>
      <c r="AH117" s="160"/>
      <c r="AI117" s="160"/>
      <c r="AJ117" s="160"/>
      <c r="AK117" s="160"/>
      <c r="AL117" s="160"/>
      <c r="AM117" s="160"/>
      <c r="AN117" s="160"/>
      <c r="AO117" s="160"/>
      <c r="AP117" s="160"/>
      <c r="AQ117" s="160"/>
      <c r="AR117" s="160"/>
      <c r="AS117" s="160"/>
      <c r="AT117" s="160"/>
      <c r="AU117" s="160"/>
    </row>
    <row r="118" spans="1:47" s="161" customFormat="1" ht="12.75" hidden="1">
      <c r="A118" s="163"/>
      <c r="B118" s="163"/>
      <c r="C118" s="163"/>
      <c r="D118" s="163"/>
      <c r="E118" s="163"/>
      <c r="F118" s="163"/>
      <c r="G118" s="163"/>
      <c r="H118" s="163"/>
      <c r="I118" s="163"/>
      <c r="J118" s="163"/>
      <c r="K118" s="160"/>
      <c r="V118" s="160"/>
      <c r="W118" s="160"/>
      <c r="X118" s="160"/>
      <c r="Y118" s="160"/>
      <c r="Z118" s="160"/>
      <c r="AA118" s="160"/>
      <c r="AB118" s="160"/>
      <c r="AC118" s="160"/>
      <c r="AD118" s="160"/>
      <c r="AE118" s="160"/>
      <c r="AF118" s="160"/>
      <c r="AG118" s="160"/>
      <c r="AH118" s="160"/>
      <c r="AI118" s="160"/>
      <c r="AJ118" s="160"/>
      <c r="AK118" s="160"/>
      <c r="AL118" s="160"/>
      <c r="AM118" s="160"/>
      <c r="AN118" s="160"/>
      <c r="AO118" s="160"/>
      <c r="AP118" s="160"/>
      <c r="AQ118" s="160"/>
      <c r="AR118" s="160"/>
      <c r="AS118" s="160"/>
      <c r="AT118" s="160"/>
      <c r="AU118" s="160"/>
    </row>
    <row r="119" spans="1:47" s="161" customFormat="1" ht="12.75" hidden="1">
      <c r="A119" s="163"/>
      <c r="B119" s="163"/>
      <c r="C119" s="163"/>
      <c r="D119" s="163"/>
      <c r="E119" s="163"/>
      <c r="F119" s="163"/>
      <c r="G119" s="163"/>
      <c r="H119" s="163"/>
      <c r="I119" s="163"/>
      <c r="J119" s="163"/>
      <c r="K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row>
    <row r="120" spans="1:47" s="161" customFormat="1" ht="12.75" hidden="1">
      <c r="A120" s="163"/>
      <c r="B120" s="163"/>
      <c r="C120" s="163"/>
      <c r="D120" s="163"/>
      <c r="E120" s="163"/>
      <c r="F120" s="163"/>
      <c r="G120" s="163"/>
      <c r="H120" s="163"/>
      <c r="I120" s="163"/>
      <c r="J120" s="163"/>
      <c r="K120" s="160"/>
      <c r="V120" s="160"/>
      <c r="W120" s="160"/>
      <c r="X120" s="160"/>
      <c r="Y120" s="160"/>
      <c r="Z120" s="160"/>
      <c r="AA120" s="160"/>
      <c r="AB120" s="160"/>
      <c r="AC120" s="160"/>
      <c r="AD120" s="160"/>
      <c r="AE120" s="160"/>
      <c r="AF120" s="160"/>
      <c r="AG120" s="160"/>
      <c r="AH120" s="160"/>
      <c r="AI120" s="160"/>
      <c r="AJ120" s="160"/>
      <c r="AK120" s="160"/>
      <c r="AL120" s="160"/>
      <c r="AM120" s="160"/>
      <c r="AN120" s="160"/>
      <c r="AO120" s="160"/>
      <c r="AP120" s="160"/>
      <c r="AQ120" s="160"/>
      <c r="AR120" s="160"/>
      <c r="AS120" s="160"/>
      <c r="AT120" s="160"/>
      <c r="AU120" s="160"/>
    </row>
    <row r="121" spans="1:47" s="161" customFormat="1" ht="12.75" hidden="1">
      <c r="A121" s="163"/>
      <c r="B121" s="163"/>
      <c r="C121" s="163"/>
      <c r="D121" s="163"/>
      <c r="E121" s="163"/>
      <c r="F121" s="163"/>
      <c r="G121" s="163"/>
      <c r="H121" s="163"/>
      <c r="I121" s="163"/>
      <c r="J121" s="163"/>
      <c r="K121" s="160"/>
      <c r="V121" s="160"/>
      <c r="W121" s="160"/>
      <c r="X121" s="160"/>
      <c r="Y121" s="160"/>
      <c r="Z121" s="160"/>
      <c r="AA121" s="160"/>
      <c r="AB121" s="160"/>
      <c r="AC121" s="160"/>
      <c r="AD121" s="160"/>
      <c r="AE121" s="160"/>
      <c r="AF121" s="160"/>
      <c r="AG121" s="160"/>
      <c r="AH121" s="160"/>
      <c r="AI121" s="160"/>
      <c r="AJ121" s="160"/>
      <c r="AK121" s="160"/>
      <c r="AL121" s="160"/>
      <c r="AM121" s="160"/>
      <c r="AN121" s="160"/>
      <c r="AO121" s="160"/>
      <c r="AP121" s="160"/>
      <c r="AQ121" s="160"/>
      <c r="AR121" s="160"/>
      <c r="AS121" s="160"/>
      <c r="AT121" s="160"/>
      <c r="AU121" s="160"/>
    </row>
    <row r="122" spans="1:47" s="161" customFormat="1" ht="12.75" hidden="1">
      <c r="A122" s="163"/>
      <c r="B122" s="163"/>
      <c r="C122" s="163"/>
      <c r="D122" s="163"/>
      <c r="E122" s="163"/>
      <c r="F122" s="163"/>
      <c r="G122" s="163"/>
      <c r="H122" s="163"/>
      <c r="I122" s="163"/>
      <c r="J122" s="163"/>
      <c r="K122" s="160"/>
      <c r="V122" s="160"/>
      <c r="W122" s="160"/>
      <c r="X122" s="160"/>
      <c r="Y122" s="160"/>
      <c r="Z122" s="160"/>
      <c r="AA122" s="160"/>
      <c r="AB122" s="160"/>
      <c r="AC122" s="160"/>
      <c r="AD122" s="160"/>
      <c r="AE122" s="160"/>
      <c r="AF122" s="160"/>
      <c r="AG122" s="160"/>
      <c r="AH122" s="160"/>
      <c r="AI122" s="160"/>
      <c r="AJ122" s="160"/>
      <c r="AK122" s="160"/>
      <c r="AL122" s="160"/>
      <c r="AM122" s="160"/>
      <c r="AN122" s="160"/>
      <c r="AO122" s="160"/>
      <c r="AP122" s="160"/>
      <c r="AQ122" s="160"/>
      <c r="AR122" s="160"/>
      <c r="AS122" s="160"/>
      <c r="AT122" s="160"/>
      <c r="AU122" s="160"/>
    </row>
    <row r="123" spans="1:47" s="161" customFormat="1" ht="12.75" hidden="1">
      <c r="A123" s="163"/>
      <c r="B123" s="163"/>
      <c r="C123" s="163"/>
      <c r="D123" s="163"/>
      <c r="E123" s="163"/>
      <c r="F123" s="163"/>
      <c r="G123" s="163"/>
      <c r="H123" s="163"/>
      <c r="I123" s="163"/>
      <c r="J123" s="163"/>
      <c r="K123" s="160"/>
      <c r="V123" s="160"/>
      <c r="W123" s="160"/>
      <c r="X123" s="160"/>
      <c r="Y123" s="160"/>
      <c r="Z123" s="160"/>
      <c r="AA123" s="160"/>
      <c r="AB123" s="160"/>
      <c r="AC123" s="160"/>
      <c r="AD123" s="160"/>
      <c r="AE123" s="160"/>
      <c r="AF123" s="160"/>
      <c r="AG123" s="160"/>
      <c r="AH123" s="160"/>
      <c r="AI123" s="160"/>
      <c r="AJ123" s="160"/>
      <c r="AK123" s="160"/>
      <c r="AL123" s="160"/>
      <c r="AM123" s="160"/>
      <c r="AN123" s="160"/>
      <c r="AO123" s="160"/>
      <c r="AP123" s="160"/>
      <c r="AQ123" s="160"/>
      <c r="AR123" s="160"/>
      <c r="AS123" s="160"/>
      <c r="AT123" s="160"/>
      <c r="AU123" s="160"/>
    </row>
    <row r="124" spans="1:47" s="161" customFormat="1" ht="12.75" hidden="1">
      <c r="A124" s="163"/>
      <c r="B124" s="163"/>
      <c r="C124" s="163"/>
      <c r="D124" s="163"/>
      <c r="E124" s="163"/>
      <c r="F124" s="163"/>
      <c r="G124" s="163"/>
      <c r="H124" s="163"/>
      <c r="I124" s="163"/>
      <c r="J124" s="163"/>
      <c r="K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row>
    <row r="125" spans="1:47" s="161" customFormat="1" ht="12.75" hidden="1">
      <c r="A125" s="163"/>
      <c r="B125" s="163"/>
      <c r="C125" s="163"/>
      <c r="D125" s="163"/>
      <c r="E125" s="163"/>
      <c r="F125" s="163"/>
      <c r="G125" s="163"/>
      <c r="H125" s="163"/>
      <c r="I125" s="163"/>
      <c r="J125" s="163"/>
      <c r="K125" s="160"/>
      <c r="V125" s="160"/>
      <c r="W125" s="160"/>
      <c r="X125" s="160"/>
      <c r="Y125" s="160"/>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row>
    <row r="126" spans="1:47" s="161" customFormat="1" ht="12.75" hidden="1">
      <c r="A126" s="163"/>
      <c r="B126" s="163"/>
      <c r="C126" s="163"/>
      <c r="D126" s="163"/>
      <c r="E126" s="163"/>
      <c r="F126" s="163"/>
      <c r="G126" s="163"/>
      <c r="H126" s="163"/>
      <c r="I126" s="163"/>
      <c r="J126" s="163"/>
      <c r="K126" s="160"/>
      <c r="V126" s="160"/>
      <c r="W126" s="160"/>
      <c r="X126" s="160"/>
      <c r="Y126" s="160"/>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row>
    <row r="127" spans="1:47" s="161" customFormat="1" ht="12.75" hidden="1">
      <c r="A127" s="163"/>
      <c r="B127" s="163"/>
      <c r="C127" s="163"/>
      <c r="D127" s="163"/>
      <c r="E127" s="163"/>
      <c r="F127" s="163"/>
      <c r="G127" s="163"/>
      <c r="H127" s="163"/>
      <c r="I127" s="163"/>
      <c r="J127" s="163"/>
      <c r="K127" s="160"/>
      <c r="V127" s="160"/>
      <c r="W127" s="160"/>
      <c r="X127" s="160"/>
      <c r="Y127" s="160"/>
      <c r="Z127" s="160"/>
      <c r="AA127" s="160"/>
      <c r="AB127" s="160"/>
      <c r="AC127" s="160"/>
      <c r="AD127" s="160"/>
      <c r="AE127" s="160"/>
      <c r="AF127" s="160"/>
      <c r="AG127" s="160"/>
      <c r="AH127" s="160"/>
      <c r="AI127" s="160"/>
      <c r="AJ127" s="160"/>
      <c r="AK127" s="160"/>
      <c r="AL127" s="160"/>
      <c r="AM127" s="160"/>
      <c r="AN127" s="160"/>
      <c r="AO127" s="160"/>
      <c r="AP127" s="160"/>
      <c r="AQ127" s="160"/>
      <c r="AR127" s="160"/>
      <c r="AS127" s="160"/>
      <c r="AT127" s="160"/>
      <c r="AU127" s="160"/>
    </row>
    <row r="128" spans="1:47" s="161" customFormat="1" ht="12.75" hidden="1">
      <c r="A128" s="163"/>
      <c r="B128" s="163"/>
      <c r="C128" s="163"/>
      <c r="D128" s="163"/>
      <c r="E128" s="163"/>
      <c r="F128" s="163"/>
      <c r="G128" s="163"/>
      <c r="H128" s="163"/>
      <c r="I128" s="163"/>
      <c r="J128" s="163"/>
      <c r="K128" s="160"/>
      <c r="V128" s="160"/>
      <c r="W128" s="160"/>
      <c r="X128" s="160"/>
      <c r="Y128" s="160"/>
      <c r="Z128" s="160"/>
      <c r="AA128" s="160"/>
      <c r="AB128" s="160"/>
      <c r="AC128" s="160"/>
      <c r="AD128" s="160"/>
      <c r="AE128" s="160"/>
      <c r="AF128" s="160"/>
      <c r="AG128" s="160"/>
      <c r="AH128" s="160"/>
      <c r="AI128" s="160"/>
      <c r="AJ128" s="160"/>
      <c r="AK128" s="160"/>
      <c r="AL128" s="160"/>
      <c r="AM128" s="160"/>
      <c r="AN128" s="160"/>
      <c r="AO128" s="160"/>
      <c r="AP128" s="160"/>
      <c r="AQ128" s="160"/>
      <c r="AR128" s="160"/>
      <c r="AS128" s="160"/>
      <c r="AT128" s="160"/>
      <c r="AU128" s="160"/>
    </row>
    <row r="129" spans="1:47" s="161" customFormat="1" ht="12.75" hidden="1">
      <c r="A129" s="163"/>
      <c r="B129" s="163"/>
      <c r="C129" s="163"/>
      <c r="D129" s="163"/>
      <c r="E129" s="163"/>
      <c r="F129" s="163"/>
      <c r="G129" s="163"/>
      <c r="H129" s="163"/>
      <c r="I129" s="163"/>
      <c r="J129" s="163"/>
      <c r="K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row>
    <row r="130" spans="1:47" s="161" customFormat="1" ht="12.75" hidden="1">
      <c r="A130" s="163"/>
      <c r="B130" s="163"/>
      <c r="C130" s="163"/>
      <c r="D130" s="163"/>
      <c r="E130" s="163"/>
      <c r="F130" s="163"/>
      <c r="G130" s="163"/>
      <c r="H130" s="163"/>
      <c r="I130" s="163"/>
      <c r="J130" s="163"/>
      <c r="K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row>
    <row r="131" spans="1:47" s="161" customFormat="1" ht="12.75" hidden="1">
      <c r="A131" s="163"/>
      <c r="B131" s="163"/>
      <c r="C131" s="163"/>
      <c r="D131" s="163"/>
      <c r="E131" s="163"/>
      <c r="F131" s="163"/>
      <c r="G131" s="163"/>
      <c r="H131" s="163"/>
      <c r="I131" s="163"/>
      <c r="J131" s="163"/>
      <c r="K131" s="160"/>
      <c r="V131" s="160"/>
      <c r="W131" s="160"/>
      <c r="X131" s="160"/>
      <c r="Y131" s="160"/>
      <c r="Z131" s="160"/>
      <c r="AA131" s="160"/>
      <c r="AB131" s="160"/>
      <c r="AC131" s="160"/>
      <c r="AD131" s="160"/>
      <c r="AE131" s="160"/>
      <c r="AF131" s="160"/>
      <c r="AG131" s="160"/>
      <c r="AH131" s="160"/>
      <c r="AI131" s="160"/>
      <c r="AJ131" s="160"/>
      <c r="AK131" s="160"/>
      <c r="AL131" s="160"/>
      <c r="AM131" s="160"/>
      <c r="AN131" s="160"/>
      <c r="AO131" s="160"/>
      <c r="AP131" s="160"/>
      <c r="AQ131" s="160"/>
      <c r="AR131" s="160"/>
      <c r="AS131" s="160"/>
      <c r="AT131" s="160"/>
      <c r="AU131" s="160"/>
    </row>
    <row r="132" spans="1:47" s="161" customFormat="1" ht="12.75" hidden="1">
      <c r="A132" s="163"/>
      <c r="B132" s="163"/>
      <c r="C132" s="163"/>
      <c r="D132" s="163"/>
      <c r="E132" s="163"/>
      <c r="F132" s="163"/>
      <c r="G132" s="163"/>
      <c r="H132" s="163"/>
      <c r="I132" s="163"/>
      <c r="J132" s="163"/>
      <c r="K132" s="160"/>
      <c r="V132" s="160"/>
      <c r="W132" s="160"/>
      <c r="X132" s="160"/>
      <c r="Y132" s="160"/>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row>
    <row r="133" spans="1:47" s="161" customFormat="1" ht="12.75" hidden="1">
      <c r="A133" s="163"/>
      <c r="B133" s="163"/>
      <c r="C133" s="163"/>
      <c r="D133" s="163"/>
      <c r="E133" s="163"/>
      <c r="F133" s="163"/>
      <c r="G133" s="163"/>
      <c r="H133" s="163"/>
      <c r="I133" s="163"/>
      <c r="J133" s="163"/>
      <c r="K133" s="160"/>
      <c r="V133" s="160"/>
      <c r="W133" s="160"/>
      <c r="X133" s="160"/>
      <c r="Y133" s="160"/>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row>
    <row r="134" spans="1:47" s="161" customFormat="1" ht="12.75" hidden="1">
      <c r="A134" s="163"/>
      <c r="B134" s="163"/>
      <c r="C134" s="163"/>
      <c r="D134" s="163"/>
      <c r="E134" s="163"/>
      <c r="F134" s="163"/>
      <c r="G134" s="163"/>
      <c r="H134" s="163"/>
      <c r="I134" s="163"/>
      <c r="J134" s="163"/>
      <c r="K134" s="160"/>
      <c r="V134" s="160"/>
      <c r="W134" s="160"/>
      <c r="X134" s="160"/>
      <c r="Y134" s="160"/>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row>
    <row r="135" spans="1:47" s="161" customFormat="1" ht="12.75" hidden="1">
      <c r="A135" s="163"/>
      <c r="B135" s="163"/>
      <c r="C135" s="163"/>
      <c r="D135" s="163"/>
      <c r="E135" s="163"/>
      <c r="F135" s="163"/>
      <c r="G135" s="163"/>
      <c r="H135" s="163"/>
      <c r="I135" s="163"/>
      <c r="J135" s="163"/>
      <c r="K135" s="160"/>
      <c r="V135" s="160"/>
      <c r="W135" s="160"/>
      <c r="X135" s="160"/>
      <c r="Y135" s="160"/>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row>
    <row r="136" spans="1:47" s="161" customFormat="1" ht="12.75" hidden="1">
      <c r="A136" s="163"/>
      <c r="B136" s="163"/>
      <c r="C136" s="163"/>
      <c r="D136" s="163"/>
      <c r="E136" s="163"/>
      <c r="F136" s="163"/>
      <c r="G136" s="163"/>
      <c r="H136" s="163"/>
      <c r="I136" s="163"/>
      <c r="J136" s="163"/>
      <c r="K136" s="160"/>
      <c r="V136" s="160"/>
      <c r="W136" s="160"/>
      <c r="X136" s="160"/>
      <c r="Y136" s="160"/>
      <c r="Z136" s="160"/>
      <c r="AA136" s="160"/>
      <c r="AB136" s="160"/>
      <c r="AC136" s="160"/>
      <c r="AD136" s="160"/>
      <c r="AE136" s="160"/>
      <c r="AF136" s="160"/>
      <c r="AG136" s="160"/>
      <c r="AH136" s="160"/>
      <c r="AI136" s="160"/>
      <c r="AJ136" s="160"/>
      <c r="AK136" s="160"/>
      <c r="AL136" s="160"/>
      <c r="AM136" s="160"/>
      <c r="AN136" s="160"/>
      <c r="AO136" s="160"/>
      <c r="AP136" s="160"/>
      <c r="AQ136" s="160"/>
      <c r="AR136" s="160"/>
      <c r="AS136" s="160"/>
      <c r="AT136" s="160"/>
      <c r="AU136" s="160"/>
    </row>
    <row r="137" spans="1:47" s="161" customFormat="1" ht="12.75" hidden="1">
      <c r="A137" s="163"/>
      <c r="B137" s="163"/>
      <c r="C137" s="163"/>
      <c r="D137" s="163"/>
      <c r="E137" s="163"/>
      <c r="F137" s="163"/>
      <c r="G137" s="163"/>
      <c r="H137" s="163"/>
      <c r="I137" s="163"/>
      <c r="J137" s="163"/>
      <c r="K137" s="160"/>
      <c r="V137" s="160"/>
      <c r="W137" s="160"/>
      <c r="X137" s="160"/>
      <c r="Y137" s="160"/>
      <c r="Z137" s="160"/>
      <c r="AA137" s="160"/>
      <c r="AB137" s="160"/>
      <c r="AC137" s="160"/>
      <c r="AD137" s="160"/>
      <c r="AE137" s="160"/>
      <c r="AF137" s="160"/>
      <c r="AG137" s="160"/>
      <c r="AH137" s="160"/>
      <c r="AI137" s="160"/>
      <c r="AJ137" s="160"/>
      <c r="AK137" s="160"/>
      <c r="AL137" s="160"/>
      <c r="AM137" s="160"/>
      <c r="AN137" s="160"/>
      <c r="AO137" s="160"/>
      <c r="AP137" s="160"/>
      <c r="AQ137" s="160"/>
      <c r="AR137" s="160"/>
      <c r="AS137" s="160"/>
      <c r="AT137" s="160"/>
      <c r="AU137" s="160"/>
    </row>
    <row r="138" spans="1:47" s="161" customFormat="1" ht="12.75" hidden="1">
      <c r="A138" s="163"/>
      <c r="B138" s="163"/>
      <c r="C138" s="163"/>
      <c r="D138" s="163"/>
      <c r="E138" s="163"/>
      <c r="F138" s="163"/>
      <c r="G138" s="163"/>
      <c r="H138" s="163"/>
      <c r="I138" s="163"/>
      <c r="J138" s="163"/>
      <c r="K138" s="160"/>
      <c r="V138" s="160"/>
      <c r="W138" s="160"/>
      <c r="X138" s="160"/>
      <c r="Y138" s="160"/>
      <c r="Z138" s="160"/>
      <c r="AA138" s="160"/>
      <c r="AB138" s="160"/>
      <c r="AC138" s="160"/>
      <c r="AD138" s="160"/>
      <c r="AE138" s="160"/>
      <c r="AF138" s="160"/>
      <c r="AG138" s="160"/>
      <c r="AH138" s="160"/>
      <c r="AI138" s="160"/>
      <c r="AJ138" s="160"/>
      <c r="AK138" s="160"/>
      <c r="AL138" s="160"/>
      <c r="AM138" s="160"/>
      <c r="AN138" s="160"/>
      <c r="AO138" s="160"/>
      <c r="AP138" s="160"/>
      <c r="AQ138" s="160"/>
      <c r="AR138" s="160"/>
      <c r="AS138" s="160"/>
      <c r="AT138" s="160"/>
      <c r="AU138" s="160"/>
    </row>
    <row r="139" spans="1:47" s="161" customFormat="1" ht="12.75" hidden="1">
      <c r="A139" s="163"/>
      <c r="B139" s="163"/>
      <c r="C139" s="163"/>
      <c r="D139" s="163"/>
      <c r="E139" s="163"/>
      <c r="F139" s="163"/>
      <c r="G139" s="163"/>
      <c r="H139" s="163"/>
      <c r="I139" s="163"/>
      <c r="J139" s="163"/>
      <c r="K139" s="160"/>
      <c r="V139" s="160"/>
      <c r="W139" s="160"/>
      <c r="X139" s="160"/>
      <c r="Y139" s="160"/>
      <c r="Z139" s="160"/>
      <c r="AA139" s="160"/>
      <c r="AB139" s="160"/>
      <c r="AC139" s="160"/>
      <c r="AD139" s="160"/>
      <c r="AE139" s="160"/>
      <c r="AF139" s="160"/>
      <c r="AG139" s="160"/>
      <c r="AH139" s="160"/>
      <c r="AI139" s="160"/>
      <c r="AJ139" s="160"/>
      <c r="AK139" s="160"/>
      <c r="AL139" s="160"/>
      <c r="AM139" s="160"/>
      <c r="AN139" s="160"/>
      <c r="AO139" s="160"/>
      <c r="AP139" s="160"/>
      <c r="AQ139" s="160"/>
      <c r="AR139" s="160"/>
      <c r="AS139" s="160"/>
      <c r="AT139" s="160"/>
      <c r="AU139" s="160"/>
    </row>
    <row r="140" spans="1:47" s="161" customFormat="1" ht="12.75" hidden="1">
      <c r="A140" s="163"/>
      <c r="B140" s="163"/>
      <c r="C140" s="163"/>
      <c r="D140" s="163"/>
      <c r="E140" s="163"/>
      <c r="F140" s="163"/>
      <c r="G140" s="163"/>
      <c r="H140" s="163"/>
      <c r="I140" s="163"/>
      <c r="J140" s="163"/>
      <c r="K140" s="160"/>
      <c r="V140" s="160"/>
      <c r="W140" s="160"/>
      <c r="X140" s="160"/>
      <c r="Y140" s="160"/>
      <c r="Z140" s="160"/>
      <c r="AA140" s="160"/>
      <c r="AB140" s="160"/>
      <c r="AC140" s="160"/>
      <c r="AD140" s="160"/>
      <c r="AE140" s="160"/>
      <c r="AF140" s="160"/>
      <c r="AG140" s="160"/>
      <c r="AH140" s="160"/>
      <c r="AI140" s="160"/>
      <c r="AJ140" s="160"/>
      <c r="AK140" s="160"/>
      <c r="AL140" s="160"/>
      <c r="AM140" s="160"/>
      <c r="AN140" s="160"/>
      <c r="AO140" s="160"/>
      <c r="AP140" s="160"/>
      <c r="AQ140" s="160"/>
      <c r="AR140" s="160"/>
      <c r="AS140" s="160"/>
      <c r="AT140" s="160"/>
      <c r="AU140" s="160"/>
    </row>
    <row r="141" spans="1:47" s="161" customFormat="1" ht="12.75" hidden="1">
      <c r="A141" s="163"/>
      <c r="B141" s="163"/>
      <c r="C141" s="163"/>
      <c r="D141" s="163"/>
      <c r="E141" s="163"/>
      <c r="F141" s="163"/>
      <c r="G141" s="163"/>
      <c r="H141" s="163"/>
      <c r="I141" s="163"/>
      <c r="J141" s="163"/>
      <c r="K141" s="160"/>
      <c r="V141" s="160"/>
      <c r="W141" s="160"/>
      <c r="X141" s="160"/>
      <c r="Y141" s="160"/>
      <c r="Z141" s="160"/>
      <c r="AA141" s="160"/>
      <c r="AB141" s="160"/>
      <c r="AC141" s="160"/>
      <c r="AD141" s="160"/>
      <c r="AE141" s="160"/>
      <c r="AF141" s="160"/>
      <c r="AG141" s="160"/>
      <c r="AH141" s="160"/>
      <c r="AI141" s="160"/>
      <c r="AJ141" s="160"/>
      <c r="AK141" s="160"/>
      <c r="AL141" s="160"/>
      <c r="AM141" s="160"/>
      <c r="AN141" s="160"/>
      <c r="AO141" s="160"/>
      <c r="AP141" s="160"/>
      <c r="AQ141" s="160"/>
      <c r="AR141" s="160"/>
      <c r="AS141" s="160"/>
      <c r="AT141" s="160"/>
      <c r="AU141" s="160"/>
    </row>
    <row r="142" spans="1:47" s="161" customFormat="1" ht="12.75" hidden="1">
      <c r="A142" s="163"/>
      <c r="B142" s="163"/>
      <c r="C142" s="163"/>
      <c r="D142" s="163"/>
      <c r="E142" s="163"/>
      <c r="F142" s="163"/>
      <c r="G142" s="163"/>
      <c r="H142" s="163"/>
      <c r="I142" s="163"/>
      <c r="J142" s="163"/>
      <c r="K142" s="160"/>
      <c r="V142" s="160"/>
      <c r="W142" s="160"/>
      <c r="X142" s="160"/>
      <c r="Y142" s="160"/>
      <c r="Z142" s="160"/>
      <c r="AA142" s="160"/>
      <c r="AB142" s="160"/>
      <c r="AC142" s="160"/>
      <c r="AD142" s="160"/>
      <c r="AE142" s="160"/>
      <c r="AF142" s="160"/>
      <c r="AG142" s="160"/>
      <c r="AH142" s="160"/>
      <c r="AI142" s="160"/>
      <c r="AJ142" s="160"/>
      <c r="AK142" s="160"/>
      <c r="AL142" s="160"/>
      <c r="AM142" s="160"/>
      <c r="AN142" s="160"/>
      <c r="AO142" s="160"/>
      <c r="AP142" s="160"/>
      <c r="AQ142" s="160"/>
      <c r="AR142" s="160"/>
      <c r="AS142" s="160"/>
      <c r="AT142" s="160"/>
      <c r="AU142" s="160"/>
    </row>
    <row r="143" spans="1:47" s="161" customFormat="1" ht="12.75" hidden="1">
      <c r="A143" s="163"/>
      <c r="B143" s="163"/>
      <c r="C143" s="163"/>
      <c r="D143" s="163"/>
      <c r="E143" s="163"/>
      <c r="F143" s="163"/>
      <c r="G143" s="163"/>
      <c r="H143" s="163"/>
      <c r="I143" s="163"/>
      <c r="J143" s="163"/>
      <c r="K143" s="160"/>
      <c r="V143" s="160"/>
      <c r="W143" s="160"/>
      <c r="X143" s="160"/>
      <c r="Y143" s="160"/>
      <c r="Z143" s="160"/>
      <c r="AA143" s="160"/>
      <c r="AB143" s="160"/>
      <c r="AC143" s="160"/>
      <c r="AD143" s="160"/>
      <c r="AE143" s="160"/>
      <c r="AF143" s="160"/>
      <c r="AG143" s="160"/>
      <c r="AH143" s="160"/>
      <c r="AI143" s="160"/>
      <c r="AJ143" s="160"/>
      <c r="AK143" s="160"/>
      <c r="AL143" s="160"/>
      <c r="AM143" s="160"/>
      <c r="AN143" s="160"/>
      <c r="AO143" s="160"/>
      <c r="AP143" s="160"/>
      <c r="AQ143" s="160"/>
      <c r="AR143" s="160"/>
      <c r="AS143" s="160"/>
      <c r="AT143" s="160"/>
      <c r="AU143" s="160"/>
    </row>
    <row r="144" spans="1:47" s="161" customFormat="1" ht="12.75" hidden="1">
      <c r="A144" s="163"/>
      <c r="B144" s="163"/>
      <c r="C144" s="163"/>
      <c r="D144" s="163"/>
      <c r="E144" s="163"/>
      <c r="F144" s="163"/>
      <c r="G144" s="163"/>
      <c r="H144" s="163"/>
      <c r="I144" s="163"/>
      <c r="J144" s="163"/>
      <c r="K144" s="160"/>
      <c r="V144" s="160"/>
      <c r="W144" s="160"/>
      <c r="X144" s="160"/>
      <c r="Y144" s="160"/>
      <c r="Z144" s="160"/>
      <c r="AA144" s="160"/>
      <c r="AB144" s="160"/>
      <c r="AC144" s="160"/>
      <c r="AD144" s="160"/>
      <c r="AE144" s="160"/>
      <c r="AF144" s="160"/>
      <c r="AG144" s="160"/>
      <c r="AH144" s="160"/>
      <c r="AI144" s="160"/>
      <c r="AJ144" s="160"/>
      <c r="AK144" s="160"/>
      <c r="AL144" s="160"/>
      <c r="AM144" s="160"/>
      <c r="AN144" s="160"/>
      <c r="AO144" s="160"/>
      <c r="AP144" s="160"/>
      <c r="AQ144" s="160"/>
      <c r="AR144" s="160"/>
      <c r="AS144" s="160"/>
      <c r="AT144" s="160"/>
      <c r="AU144" s="160"/>
    </row>
    <row r="145" spans="1:47" s="161" customFormat="1" ht="12.75" hidden="1">
      <c r="A145" s="163"/>
      <c r="B145" s="163"/>
      <c r="C145" s="163"/>
      <c r="D145" s="163"/>
      <c r="E145" s="163"/>
      <c r="F145" s="163"/>
      <c r="G145" s="163"/>
      <c r="H145" s="163"/>
      <c r="I145" s="163"/>
      <c r="J145" s="163"/>
      <c r="K145" s="160"/>
      <c r="V145" s="160"/>
      <c r="W145" s="160"/>
      <c r="X145" s="160"/>
      <c r="Y145" s="160"/>
      <c r="Z145" s="160"/>
      <c r="AA145" s="160"/>
      <c r="AB145" s="160"/>
      <c r="AC145" s="160"/>
      <c r="AD145" s="160"/>
      <c r="AE145" s="160"/>
      <c r="AF145" s="160"/>
      <c r="AG145" s="160"/>
      <c r="AH145" s="160"/>
      <c r="AI145" s="160"/>
      <c r="AJ145" s="160"/>
      <c r="AK145" s="160"/>
      <c r="AL145" s="160"/>
      <c r="AM145" s="160"/>
      <c r="AN145" s="160"/>
      <c r="AO145" s="160"/>
      <c r="AP145" s="160"/>
      <c r="AQ145" s="160"/>
      <c r="AR145" s="160"/>
      <c r="AS145" s="160"/>
      <c r="AT145" s="160"/>
      <c r="AU145" s="160"/>
    </row>
    <row r="146" spans="1:47" s="161" customFormat="1" ht="12.75" hidden="1">
      <c r="A146" s="163"/>
      <c r="B146" s="163"/>
      <c r="C146" s="163"/>
      <c r="D146" s="163"/>
      <c r="E146" s="163"/>
      <c r="F146" s="163"/>
      <c r="G146" s="163"/>
      <c r="H146" s="163"/>
      <c r="I146" s="163"/>
      <c r="J146" s="163"/>
      <c r="K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row>
    <row r="147" spans="1:47" s="161" customFormat="1" ht="12.75" hidden="1">
      <c r="A147" s="163"/>
      <c r="B147" s="163"/>
      <c r="C147" s="163"/>
      <c r="D147" s="163"/>
      <c r="E147" s="163"/>
      <c r="F147" s="163"/>
      <c r="G147" s="163"/>
      <c r="H147" s="163"/>
      <c r="I147" s="163"/>
      <c r="J147" s="163"/>
      <c r="K147" s="160"/>
      <c r="V147" s="160"/>
      <c r="W147" s="160"/>
      <c r="X147" s="160"/>
      <c r="Y147" s="160"/>
      <c r="Z147" s="160"/>
      <c r="AA147" s="160"/>
      <c r="AB147" s="160"/>
      <c r="AC147" s="160"/>
      <c r="AD147" s="160"/>
      <c r="AE147" s="160"/>
      <c r="AF147" s="160"/>
      <c r="AG147" s="160"/>
      <c r="AH147" s="160"/>
      <c r="AI147" s="160"/>
      <c r="AJ147" s="160"/>
      <c r="AK147" s="160"/>
      <c r="AL147" s="160"/>
      <c r="AM147" s="160"/>
      <c r="AN147" s="160"/>
      <c r="AO147" s="160"/>
      <c r="AP147" s="160"/>
      <c r="AQ147" s="160"/>
      <c r="AR147" s="160"/>
      <c r="AS147" s="160"/>
      <c r="AT147" s="160"/>
      <c r="AU147" s="160"/>
    </row>
    <row r="148" spans="1:47" s="161" customFormat="1" ht="12.75" hidden="1">
      <c r="A148" s="163"/>
      <c r="B148" s="163"/>
      <c r="C148" s="163"/>
      <c r="D148" s="163"/>
      <c r="E148" s="163"/>
      <c r="F148" s="163"/>
      <c r="G148" s="163"/>
      <c r="H148" s="163"/>
      <c r="I148" s="163"/>
      <c r="J148" s="163"/>
      <c r="K148" s="160"/>
      <c r="V148" s="160"/>
      <c r="W148" s="160"/>
      <c r="X148" s="160"/>
      <c r="Y148" s="160"/>
      <c r="Z148" s="160"/>
      <c r="AA148" s="160"/>
      <c r="AB148" s="160"/>
      <c r="AC148" s="160"/>
      <c r="AD148" s="160"/>
      <c r="AE148" s="160"/>
      <c r="AF148" s="160"/>
      <c r="AG148" s="160"/>
      <c r="AH148" s="160"/>
      <c r="AI148" s="160"/>
      <c r="AJ148" s="160"/>
      <c r="AK148" s="160"/>
      <c r="AL148" s="160"/>
      <c r="AM148" s="160"/>
      <c r="AN148" s="160"/>
      <c r="AO148" s="160"/>
      <c r="AP148" s="160"/>
      <c r="AQ148" s="160"/>
      <c r="AR148" s="160"/>
      <c r="AS148" s="160"/>
      <c r="AT148" s="160"/>
      <c r="AU148" s="160"/>
    </row>
    <row r="149" spans="1:47" s="161" customFormat="1" ht="12.75" hidden="1">
      <c r="A149" s="163"/>
      <c r="B149" s="163"/>
      <c r="C149" s="163"/>
      <c r="D149" s="163"/>
      <c r="E149" s="163"/>
      <c r="F149" s="163"/>
      <c r="G149" s="163"/>
      <c r="H149" s="163"/>
      <c r="I149" s="163"/>
      <c r="J149" s="163"/>
      <c r="K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row>
    <row r="150" spans="1:47" s="161" customFormat="1" ht="12.75" hidden="1">
      <c r="A150" s="163"/>
      <c r="B150" s="163"/>
      <c r="C150" s="163"/>
      <c r="D150" s="163"/>
      <c r="E150" s="163"/>
      <c r="F150" s="163"/>
      <c r="G150" s="163"/>
      <c r="H150" s="163"/>
      <c r="I150" s="163"/>
      <c r="J150" s="163"/>
      <c r="K150" s="160"/>
      <c r="V150" s="160"/>
      <c r="W150" s="160"/>
      <c r="X150" s="160"/>
      <c r="Y150" s="160"/>
      <c r="Z150" s="160"/>
      <c r="AA150" s="160"/>
      <c r="AB150" s="160"/>
      <c r="AC150" s="160"/>
      <c r="AD150" s="160"/>
      <c r="AE150" s="160"/>
      <c r="AF150" s="160"/>
      <c r="AG150" s="160"/>
      <c r="AH150" s="160"/>
      <c r="AI150" s="160"/>
      <c r="AJ150" s="160"/>
      <c r="AK150" s="160"/>
      <c r="AL150" s="160"/>
      <c r="AM150" s="160"/>
      <c r="AN150" s="160"/>
      <c r="AO150" s="160"/>
      <c r="AP150" s="160"/>
      <c r="AQ150" s="160"/>
      <c r="AR150" s="160"/>
      <c r="AS150" s="160"/>
      <c r="AT150" s="160"/>
      <c r="AU150" s="160"/>
    </row>
    <row r="151" spans="1:47" s="161" customFormat="1" ht="12.75" hidden="1">
      <c r="A151" s="163"/>
      <c r="B151" s="163"/>
      <c r="C151" s="163"/>
      <c r="D151" s="163"/>
      <c r="E151" s="163"/>
      <c r="F151" s="163"/>
      <c r="G151" s="163"/>
      <c r="H151" s="163"/>
      <c r="I151" s="163"/>
      <c r="J151" s="163"/>
      <c r="K151" s="160"/>
      <c r="V151" s="160"/>
      <c r="W151" s="160"/>
      <c r="X151" s="160"/>
      <c r="Y151" s="160"/>
      <c r="Z151" s="160"/>
      <c r="AA151" s="160"/>
      <c r="AB151" s="160"/>
      <c r="AC151" s="160"/>
      <c r="AD151" s="160"/>
      <c r="AE151" s="160"/>
      <c r="AF151" s="160"/>
      <c r="AG151" s="160"/>
      <c r="AH151" s="160"/>
      <c r="AI151" s="160"/>
      <c r="AJ151" s="160"/>
      <c r="AK151" s="160"/>
      <c r="AL151" s="160"/>
      <c r="AM151" s="160"/>
      <c r="AN151" s="160"/>
      <c r="AO151" s="160"/>
      <c r="AP151" s="160"/>
      <c r="AQ151" s="160"/>
      <c r="AR151" s="160"/>
      <c r="AS151" s="160"/>
      <c r="AT151" s="160"/>
      <c r="AU151" s="160"/>
    </row>
    <row r="152" spans="1:47" s="161" customFormat="1" ht="12.75" hidden="1">
      <c r="A152" s="163"/>
      <c r="B152" s="163"/>
      <c r="C152" s="163"/>
      <c r="D152" s="163"/>
      <c r="E152" s="163"/>
      <c r="F152" s="163"/>
      <c r="G152" s="163"/>
      <c r="H152" s="163"/>
      <c r="I152" s="163"/>
      <c r="J152" s="163"/>
      <c r="K152" s="160"/>
      <c r="V152" s="160"/>
      <c r="W152" s="160"/>
      <c r="X152" s="160"/>
      <c r="Y152" s="160"/>
      <c r="Z152" s="160"/>
      <c r="AA152" s="160"/>
      <c r="AB152" s="160"/>
      <c r="AC152" s="160"/>
      <c r="AD152" s="160"/>
      <c r="AE152" s="160"/>
      <c r="AF152" s="160"/>
      <c r="AG152" s="160"/>
      <c r="AH152" s="160"/>
      <c r="AI152" s="160"/>
      <c r="AJ152" s="160"/>
      <c r="AK152" s="160"/>
      <c r="AL152" s="160"/>
      <c r="AM152" s="160"/>
      <c r="AN152" s="160"/>
      <c r="AO152" s="160"/>
      <c r="AP152" s="160"/>
      <c r="AQ152" s="160"/>
      <c r="AR152" s="160"/>
      <c r="AS152" s="160"/>
      <c r="AT152" s="160"/>
      <c r="AU152" s="160"/>
    </row>
    <row r="153" spans="1:47" s="161" customFormat="1" ht="12.75" hidden="1">
      <c r="A153" s="163"/>
      <c r="B153" s="163"/>
      <c r="C153" s="163"/>
      <c r="D153" s="163"/>
      <c r="E153" s="163"/>
      <c r="F153" s="163"/>
      <c r="G153" s="163"/>
      <c r="H153" s="163"/>
      <c r="I153" s="163"/>
      <c r="J153" s="163"/>
      <c r="K153" s="160"/>
      <c r="V153" s="160"/>
      <c r="W153" s="160"/>
      <c r="X153" s="160"/>
      <c r="Y153" s="160"/>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row>
    <row r="154" spans="1:47" s="161" customFormat="1" ht="12.75" hidden="1">
      <c r="A154" s="163"/>
      <c r="B154" s="163"/>
      <c r="C154" s="163"/>
      <c r="D154" s="163"/>
      <c r="E154" s="163"/>
      <c r="F154" s="163"/>
      <c r="G154" s="163"/>
      <c r="H154" s="163"/>
      <c r="I154" s="163"/>
      <c r="J154" s="163"/>
      <c r="K154" s="160"/>
      <c r="V154" s="160"/>
      <c r="W154" s="160"/>
      <c r="X154" s="160"/>
      <c r="Y154" s="160"/>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row>
    <row r="155" spans="1:47" s="161" customFormat="1" ht="12.75" hidden="1">
      <c r="A155" s="163"/>
      <c r="B155" s="163"/>
      <c r="C155" s="163"/>
      <c r="D155" s="163"/>
      <c r="E155" s="163"/>
      <c r="F155" s="163"/>
      <c r="G155" s="163"/>
      <c r="H155" s="163"/>
      <c r="I155" s="163"/>
      <c r="J155" s="163"/>
      <c r="K155" s="160"/>
      <c r="V155" s="160"/>
      <c r="W155" s="160"/>
      <c r="X155" s="160"/>
      <c r="Y155" s="160"/>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row>
    <row r="156" spans="1:47" s="161" customFormat="1" ht="12.75" hidden="1">
      <c r="A156" s="163"/>
      <c r="B156" s="163"/>
      <c r="C156" s="163"/>
      <c r="D156" s="163"/>
      <c r="E156" s="163"/>
      <c r="F156" s="163"/>
      <c r="G156" s="163"/>
      <c r="H156" s="163"/>
      <c r="I156" s="163"/>
      <c r="J156" s="163"/>
      <c r="K156" s="160"/>
      <c r="V156" s="160"/>
      <c r="W156" s="160"/>
      <c r="X156" s="160"/>
      <c r="Y156" s="160"/>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row>
    <row r="157" spans="1:47" s="161" customFormat="1" ht="12.75" hidden="1">
      <c r="A157" s="163"/>
      <c r="B157" s="163"/>
      <c r="C157" s="163"/>
      <c r="D157" s="163"/>
      <c r="E157" s="163"/>
      <c r="F157" s="163"/>
      <c r="G157" s="163"/>
      <c r="H157" s="163"/>
      <c r="I157" s="163"/>
      <c r="J157" s="163"/>
      <c r="K157" s="160"/>
      <c r="V157" s="160"/>
      <c r="W157" s="160"/>
      <c r="X157" s="160"/>
      <c r="Y157" s="160"/>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row>
    <row r="158" spans="1:47" s="161" customFormat="1" ht="12.75" hidden="1">
      <c r="A158" s="163"/>
      <c r="B158" s="163"/>
      <c r="C158" s="163"/>
      <c r="D158" s="163"/>
      <c r="E158" s="163"/>
      <c r="F158" s="163"/>
      <c r="G158" s="163"/>
      <c r="H158" s="163"/>
      <c r="I158" s="163"/>
      <c r="J158" s="163"/>
      <c r="K158" s="160"/>
      <c r="V158" s="160"/>
      <c r="W158" s="160"/>
      <c r="X158" s="160"/>
      <c r="Y158" s="160"/>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row>
    <row r="159" spans="1:47" s="161" customFormat="1" ht="12.75" hidden="1">
      <c r="A159" s="163"/>
      <c r="B159" s="163"/>
      <c r="C159" s="163"/>
      <c r="D159" s="163"/>
      <c r="E159" s="163"/>
      <c r="F159" s="163"/>
      <c r="G159" s="163"/>
      <c r="H159" s="163"/>
      <c r="I159" s="163"/>
      <c r="J159" s="163"/>
      <c r="K159" s="160"/>
      <c r="V159" s="160"/>
      <c r="W159" s="160"/>
      <c r="X159" s="160"/>
      <c r="Y159" s="160"/>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row>
    <row r="160" spans="1:47" s="161" customFormat="1" ht="12.75" hidden="1">
      <c r="A160" s="163"/>
      <c r="B160" s="163"/>
      <c r="C160" s="163"/>
      <c r="D160" s="163"/>
      <c r="E160" s="163"/>
      <c r="F160" s="163"/>
      <c r="G160" s="163"/>
      <c r="H160" s="163"/>
      <c r="I160" s="163"/>
      <c r="J160" s="163"/>
      <c r="K160" s="160"/>
      <c r="V160" s="160"/>
      <c r="W160" s="160"/>
      <c r="X160" s="160"/>
      <c r="Y160" s="160"/>
      <c r="Z160" s="160"/>
      <c r="AA160" s="160"/>
      <c r="AB160" s="160"/>
      <c r="AC160" s="160"/>
      <c r="AD160" s="160"/>
      <c r="AE160" s="160"/>
      <c r="AF160" s="160"/>
      <c r="AG160" s="160"/>
      <c r="AH160" s="160"/>
      <c r="AI160" s="160"/>
      <c r="AJ160" s="160"/>
      <c r="AK160" s="160"/>
      <c r="AL160" s="160"/>
      <c r="AM160" s="160"/>
      <c r="AN160" s="160"/>
      <c r="AO160" s="160"/>
      <c r="AP160" s="160"/>
      <c r="AQ160" s="160"/>
      <c r="AR160" s="160"/>
      <c r="AS160" s="160"/>
      <c r="AT160" s="160"/>
      <c r="AU160" s="160"/>
    </row>
    <row r="161" spans="1:47" s="161" customFormat="1" ht="12.75" hidden="1">
      <c r="A161" s="163"/>
      <c r="B161" s="163"/>
      <c r="C161" s="163"/>
      <c r="D161" s="163"/>
      <c r="E161" s="163"/>
      <c r="F161" s="163"/>
      <c r="G161" s="163"/>
      <c r="H161" s="163"/>
      <c r="I161" s="163"/>
      <c r="J161" s="163"/>
      <c r="K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row>
    <row r="162" spans="1:47" s="161" customFormat="1" ht="12.75" hidden="1">
      <c r="A162" s="163"/>
      <c r="B162" s="163"/>
      <c r="C162" s="163"/>
      <c r="D162" s="163"/>
      <c r="E162" s="163"/>
      <c r="F162" s="163"/>
      <c r="G162" s="163"/>
      <c r="H162" s="163"/>
      <c r="I162" s="163"/>
      <c r="J162" s="163"/>
      <c r="K162" s="160"/>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60"/>
      <c r="AU162" s="160"/>
    </row>
    <row r="163" spans="1:47" s="161" customFormat="1" ht="12.75" hidden="1">
      <c r="A163" s="163"/>
      <c r="B163" s="163"/>
      <c r="C163" s="163"/>
      <c r="D163" s="163"/>
      <c r="E163" s="163"/>
      <c r="F163" s="163"/>
      <c r="G163" s="163"/>
      <c r="H163" s="163"/>
      <c r="I163" s="163"/>
      <c r="J163" s="163"/>
      <c r="K163" s="160"/>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60"/>
      <c r="AU163" s="160"/>
    </row>
    <row r="164" spans="1:47" s="161" customFormat="1" ht="12.75" hidden="1">
      <c r="A164" s="163"/>
      <c r="B164" s="163"/>
      <c r="C164" s="163"/>
      <c r="D164" s="163"/>
      <c r="E164" s="163"/>
      <c r="F164" s="163"/>
      <c r="G164" s="163"/>
      <c r="H164" s="163"/>
      <c r="I164" s="163"/>
      <c r="J164" s="163"/>
      <c r="K164" s="160"/>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60"/>
      <c r="AU164" s="160"/>
    </row>
    <row r="165" spans="1:47" s="161" customFormat="1" ht="12.75" hidden="1">
      <c r="A165" s="163"/>
      <c r="B165" s="163"/>
      <c r="C165" s="163"/>
      <c r="D165" s="163"/>
      <c r="E165" s="163"/>
      <c r="F165" s="163"/>
      <c r="G165" s="163"/>
      <c r="H165" s="163"/>
      <c r="I165" s="163"/>
      <c r="J165" s="163"/>
      <c r="K165" s="160"/>
      <c r="V165" s="160"/>
      <c r="W165" s="160"/>
      <c r="X165" s="160"/>
      <c r="Y165" s="160"/>
      <c r="Z165" s="160"/>
      <c r="AA165" s="160"/>
      <c r="AB165" s="160"/>
      <c r="AC165" s="160"/>
      <c r="AD165" s="160"/>
      <c r="AE165" s="160"/>
      <c r="AF165" s="160"/>
      <c r="AG165" s="160"/>
      <c r="AH165" s="160"/>
      <c r="AI165" s="160"/>
      <c r="AJ165" s="160"/>
      <c r="AK165" s="160"/>
      <c r="AL165" s="160"/>
      <c r="AM165" s="160"/>
      <c r="AN165" s="160"/>
      <c r="AO165" s="160"/>
      <c r="AP165" s="160"/>
      <c r="AQ165" s="160"/>
      <c r="AR165" s="160"/>
      <c r="AS165" s="160"/>
      <c r="AT165" s="160"/>
      <c r="AU165" s="160"/>
    </row>
    <row r="166" spans="1:47" s="161" customFormat="1" ht="12.75" hidden="1">
      <c r="A166" s="163"/>
      <c r="B166" s="163"/>
      <c r="C166" s="163"/>
      <c r="D166" s="163"/>
      <c r="E166" s="163"/>
      <c r="F166" s="163"/>
      <c r="G166" s="163"/>
      <c r="H166" s="163"/>
      <c r="I166" s="163"/>
      <c r="J166" s="163"/>
      <c r="K166" s="160"/>
      <c r="V166" s="160"/>
      <c r="W166" s="160"/>
      <c r="X166" s="160"/>
      <c r="Y166" s="160"/>
      <c r="Z166" s="160"/>
      <c r="AA166" s="160"/>
      <c r="AB166" s="160"/>
      <c r="AC166" s="160"/>
      <c r="AD166" s="160"/>
      <c r="AE166" s="160"/>
      <c r="AF166" s="160"/>
      <c r="AG166" s="160"/>
      <c r="AH166" s="160"/>
      <c r="AI166" s="160"/>
      <c r="AJ166" s="160"/>
      <c r="AK166" s="160"/>
      <c r="AL166" s="160"/>
      <c r="AM166" s="160"/>
      <c r="AN166" s="160"/>
      <c r="AO166" s="160"/>
      <c r="AP166" s="160"/>
      <c r="AQ166" s="160"/>
      <c r="AR166" s="160"/>
      <c r="AS166" s="160"/>
      <c r="AT166" s="160"/>
      <c r="AU166" s="160"/>
    </row>
    <row r="167" spans="1:47" s="161" customFormat="1" ht="12.75" hidden="1">
      <c r="A167" s="163"/>
      <c r="B167" s="163"/>
      <c r="C167" s="163"/>
      <c r="D167" s="163"/>
      <c r="E167" s="163"/>
      <c r="F167" s="163"/>
      <c r="G167" s="163"/>
      <c r="H167" s="163"/>
      <c r="I167" s="163"/>
      <c r="J167" s="163"/>
      <c r="K167" s="160"/>
      <c r="V167" s="160"/>
      <c r="W167" s="160"/>
      <c r="X167" s="160"/>
      <c r="Y167" s="160"/>
      <c r="Z167" s="160"/>
      <c r="AA167" s="160"/>
      <c r="AB167" s="160"/>
      <c r="AC167" s="160"/>
      <c r="AD167" s="160"/>
      <c r="AE167" s="160"/>
      <c r="AF167" s="160"/>
      <c r="AG167" s="160"/>
      <c r="AH167" s="160"/>
      <c r="AI167" s="160"/>
      <c r="AJ167" s="160"/>
      <c r="AK167" s="160"/>
      <c r="AL167" s="160"/>
      <c r="AM167" s="160"/>
      <c r="AN167" s="160"/>
      <c r="AO167" s="160"/>
      <c r="AP167" s="160"/>
      <c r="AQ167" s="160"/>
      <c r="AR167" s="160"/>
      <c r="AS167" s="160"/>
      <c r="AT167" s="160"/>
      <c r="AU167" s="160"/>
    </row>
    <row r="168" spans="1:47" s="161" customFormat="1" ht="12.75" hidden="1">
      <c r="A168" s="163"/>
      <c r="B168" s="163"/>
      <c r="C168" s="163"/>
      <c r="D168" s="163"/>
      <c r="E168" s="163"/>
      <c r="F168" s="163"/>
      <c r="G168" s="163"/>
      <c r="H168" s="163"/>
      <c r="I168" s="163"/>
      <c r="J168" s="163"/>
      <c r="K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row>
    <row r="169" spans="1:47" s="161" customFormat="1" ht="12.75" hidden="1">
      <c r="A169" s="163"/>
      <c r="B169" s="163"/>
      <c r="C169" s="163"/>
      <c r="D169" s="163"/>
      <c r="E169" s="163"/>
      <c r="F169" s="163"/>
      <c r="G169" s="163"/>
      <c r="H169" s="163"/>
      <c r="I169" s="163"/>
      <c r="J169" s="163"/>
      <c r="K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row>
    <row r="170" spans="1:47" s="161" customFormat="1" ht="12.75" hidden="1">
      <c r="A170" s="163"/>
      <c r="B170" s="163"/>
      <c r="C170" s="163"/>
      <c r="D170" s="163"/>
      <c r="E170" s="163"/>
      <c r="F170" s="163"/>
      <c r="G170" s="163"/>
      <c r="H170" s="163"/>
      <c r="I170" s="163"/>
      <c r="J170" s="163"/>
      <c r="K170" s="160"/>
      <c r="V170" s="160"/>
      <c r="W170" s="160"/>
      <c r="X170" s="160"/>
      <c r="Y170" s="160"/>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row>
    <row r="171" spans="1:47" s="161" customFormat="1" ht="12.75" hidden="1">
      <c r="A171" s="163"/>
      <c r="B171" s="163"/>
      <c r="C171" s="163"/>
      <c r="D171" s="163"/>
      <c r="E171" s="163"/>
      <c r="F171" s="163"/>
      <c r="G171" s="163"/>
      <c r="H171" s="163"/>
      <c r="I171" s="163"/>
      <c r="J171" s="163"/>
      <c r="K171" s="160"/>
      <c r="V171" s="160"/>
      <c r="W171" s="160"/>
      <c r="X171" s="160"/>
      <c r="Y171" s="160"/>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row>
    <row r="172" spans="1:47" s="161" customFormat="1" ht="12.75" hidden="1">
      <c r="A172" s="163"/>
      <c r="B172" s="163"/>
      <c r="C172" s="163"/>
      <c r="D172" s="163"/>
      <c r="E172" s="163"/>
      <c r="F172" s="163"/>
      <c r="G172" s="163"/>
      <c r="H172" s="163"/>
      <c r="I172" s="163"/>
      <c r="J172" s="163"/>
      <c r="K172" s="160"/>
      <c r="V172" s="160"/>
      <c r="W172" s="160"/>
      <c r="X172" s="160"/>
      <c r="Y172" s="160"/>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row>
    <row r="173" spans="1:47" s="161" customFormat="1" ht="12.75" hidden="1">
      <c r="A173" s="163"/>
      <c r="B173" s="163"/>
      <c r="C173" s="163"/>
      <c r="D173" s="163"/>
      <c r="E173" s="163"/>
      <c r="F173" s="163"/>
      <c r="G173" s="163"/>
      <c r="H173" s="163"/>
      <c r="I173" s="163"/>
      <c r="J173" s="163"/>
      <c r="K173" s="160"/>
      <c r="V173" s="160"/>
      <c r="W173" s="160"/>
      <c r="X173" s="160"/>
      <c r="Y173" s="160"/>
      <c r="Z173" s="160"/>
      <c r="AA173" s="160"/>
      <c r="AB173" s="160"/>
      <c r="AC173" s="160"/>
      <c r="AD173" s="160"/>
      <c r="AE173" s="160"/>
      <c r="AF173" s="160"/>
      <c r="AG173" s="160"/>
      <c r="AH173" s="160"/>
      <c r="AI173" s="160"/>
      <c r="AJ173" s="160"/>
      <c r="AK173" s="160"/>
      <c r="AL173" s="160"/>
      <c r="AM173" s="160"/>
      <c r="AN173" s="160"/>
      <c r="AO173" s="160"/>
      <c r="AP173" s="160"/>
      <c r="AQ173" s="160"/>
      <c r="AR173" s="160"/>
      <c r="AS173" s="160"/>
      <c r="AT173" s="160"/>
      <c r="AU173" s="160"/>
    </row>
    <row r="174" spans="1:47" s="161" customFormat="1" ht="12.75" hidden="1">
      <c r="A174" s="163"/>
      <c r="B174" s="163"/>
      <c r="C174" s="163"/>
      <c r="D174" s="163"/>
      <c r="E174" s="163"/>
      <c r="F174" s="163"/>
      <c r="G174" s="163"/>
      <c r="H174" s="163"/>
      <c r="I174" s="163"/>
      <c r="J174" s="163"/>
      <c r="K174" s="160"/>
      <c r="V174" s="160"/>
      <c r="W174" s="160"/>
      <c r="X174" s="160"/>
      <c r="Y174" s="160"/>
      <c r="Z174" s="160"/>
      <c r="AA174" s="160"/>
      <c r="AB174" s="160"/>
      <c r="AC174" s="160"/>
      <c r="AD174" s="160"/>
      <c r="AE174" s="160"/>
      <c r="AF174" s="160"/>
      <c r="AG174" s="160"/>
      <c r="AH174" s="160"/>
      <c r="AI174" s="160"/>
      <c r="AJ174" s="160"/>
      <c r="AK174" s="160"/>
      <c r="AL174" s="160"/>
      <c r="AM174" s="160"/>
      <c r="AN174" s="160"/>
      <c r="AO174" s="160"/>
      <c r="AP174" s="160"/>
      <c r="AQ174" s="160"/>
      <c r="AR174" s="160"/>
      <c r="AS174" s="160"/>
      <c r="AT174" s="160"/>
      <c r="AU174" s="160"/>
    </row>
    <row r="175" spans="1:47" s="161" customFormat="1" ht="12.75" hidden="1">
      <c r="A175" s="163"/>
      <c r="B175" s="163"/>
      <c r="C175" s="163"/>
      <c r="D175" s="163"/>
      <c r="E175" s="163"/>
      <c r="F175" s="163"/>
      <c r="G175" s="163"/>
      <c r="H175" s="163"/>
      <c r="I175" s="163"/>
      <c r="J175" s="163"/>
      <c r="K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row>
    <row r="176" spans="1:47" s="161" customFormat="1" ht="12.75" hidden="1">
      <c r="A176" s="163"/>
      <c r="B176" s="163"/>
      <c r="C176" s="163"/>
      <c r="D176" s="163"/>
      <c r="E176" s="163"/>
      <c r="F176" s="163"/>
      <c r="G176" s="163"/>
      <c r="H176" s="163"/>
      <c r="I176" s="163"/>
      <c r="J176" s="163"/>
      <c r="K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row>
    <row r="177" spans="1:47" s="161" customFormat="1" ht="12.75" hidden="1">
      <c r="A177" s="163"/>
      <c r="B177" s="163"/>
      <c r="C177" s="163"/>
      <c r="D177" s="163"/>
      <c r="E177" s="163"/>
      <c r="F177" s="163"/>
      <c r="G177" s="163"/>
      <c r="H177" s="163"/>
      <c r="I177" s="163"/>
      <c r="J177" s="163"/>
      <c r="K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row>
    <row r="178" spans="1:47" s="161" customFormat="1" ht="12.75" hidden="1">
      <c r="A178" s="163"/>
      <c r="B178" s="163"/>
      <c r="C178" s="163"/>
      <c r="D178" s="163"/>
      <c r="E178" s="163"/>
      <c r="F178" s="163"/>
      <c r="G178" s="163"/>
      <c r="H178" s="163"/>
      <c r="I178" s="163"/>
      <c r="J178" s="163"/>
      <c r="K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row>
    <row r="179" spans="1:47" s="161" customFormat="1" ht="12.75" hidden="1">
      <c r="A179" s="163"/>
      <c r="B179" s="163"/>
      <c r="C179" s="163"/>
      <c r="D179" s="163"/>
      <c r="E179" s="163"/>
      <c r="F179" s="163"/>
      <c r="G179" s="163"/>
      <c r="H179" s="163"/>
      <c r="I179" s="163"/>
      <c r="J179" s="163"/>
      <c r="K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row>
    <row r="180" spans="1:47" s="161" customFormat="1" ht="12.75" hidden="1">
      <c r="A180" s="163"/>
      <c r="B180" s="163"/>
      <c r="C180" s="163"/>
      <c r="D180" s="163"/>
      <c r="E180" s="163"/>
      <c r="F180" s="163"/>
      <c r="G180" s="163"/>
      <c r="H180" s="163"/>
      <c r="I180" s="163"/>
      <c r="J180" s="163"/>
      <c r="K180" s="160"/>
      <c r="V180" s="160"/>
      <c r="W180" s="160"/>
      <c r="X180" s="160"/>
      <c r="Y180" s="160"/>
      <c r="Z180" s="160"/>
      <c r="AA180" s="160"/>
      <c r="AB180" s="160"/>
      <c r="AC180" s="160"/>
      <c r="AD180" s="160"/>
      <c r="AE180" s="160"/>
      <c r="AF180" s="160"/>
      <c r="AG180" s="160"/>
      <c r="AH180" s="160"/>
      <c r="AI180" s="160"/>
      <c r="AJ180" s="160"/>
      <c r="AK180" s="160"/>
      <c r="AL180" s="160"/>
      <c r="AM180" s="160"/>
      <c r="AN180" s="160"/>
      <c r="AO180" s="160"/>
      <c r="AP180" s="160"/>
      <c r="AQ180" s="160"/>
      <c r="AR180" s="160"/>
      <c r="AS180" s="160"/>
      <c r="AT180" s="160"/>
      <c r="AU180" s="160"/>
    </row>
    <row r="181" spans="1:47" s="161" customFormat="1" ht="12.75" hidden="1">
      <c r="A181" s="163"/>
      <c r="B181" s="163"/>
      <c r="C181" s="163"/>
      <c r="D181" s="163"/>
      <c r="E181" s="163"/>
      <c r="F181" s="163"/>
      <c r="G181" s="163"/>
      <c r="H181" s="163"/>
      <c r="I181" s="163"/>
      <c r="J181" s="163"/>
      <c r="K181" s="160"/>
      <c r="V181" s="160"/>
      <c r="W181" s="160"/>
      <c r="X181" s="160"/>
      <c r="Y181" s="160"/>
      <c r="Z181" s="160"/>
      <c r="AA181" s="160"/>
      <c r="AB181" s="160"/>
      <c r="AC181" s="160"/>
      <c r="AD181" s="160"/>
      <c r="AE181" s="160"/>
      <c r="AF181" s="160"/>
      <c r="AG181" s="160"/>
      <c r="AH181" s="160"/>
      <c r="AI181" s="160"/>
      <c r="AJ181" s="160"/>
      <c r="AK181" s="160"/>
      <c r="AL181" s="160"/>
      <c r="AM181" s="160"/>
      <c r="AN181" s="160"/>
      <c r="AO181" s="160"/>
      <c r="AP181" s="160"/>
      <c r="AQ181" s="160"/>
      <c r="AR181" s="160"/>
      <c r="AS181" s="160"/>
      <c r="AT181" s="160"/>
      <c r="AU181" s="160"/>
    </row>
    <row r="182" spans="1:47" s="161" customFormat="1" ht="12.75" hidden="1">
      <c r="A182" s="163"/>
      <c r="B182" s="163"/>
      <c r="C182" s="163"/>
      <c r="D182" s="163"/>
      <c r="E182" s="163"/>
      <c r="F182" s="163"/>
      <c r="G182" s="163"/>
      <c r="H182" s="163"/>
      <c r="I182" s="163"/>
      <c r="J182" s="163"/>
      <c r="K182" s="160"/>
      <c r="V182" s="160"/>
      <c r="W182" s="160"/>
      <c r="X182" s="160"/>
      <c r="Y182" s="160"/>
      <c r="Z182" s="160"/>
      <c r="AA182" s="160"/>
      <c r="AB182" s="160"/>
      <c r="AC182" s="160"/>
      <c r="AD182" s="160"/>
      <c r="AE182" s="160"/>
      <c r="AF182" s="160"/>
      <c r="AG182" s="160"/>
      <c r="AH182" s="160"/>
      <c r="AI182" s="160"/>
      <c r="AJ182" s="160"/>
      <c r="AK182" s="160"/>
      <c r="AL182" s="160"/>
      <c r="AM182" s="160"/>
      <c r="AN182" s="160"/>
      <c r="AO182" s="160"/>
      <c r="AP182" s="160"/>
      <c r="AQ182" s="160"/>
      <c r="AR182" s="160"/>
      <c r="AS182" s="160"/>
      <c r="AT182" s="160"/>
      <c r="AU182" s="160"/>
    </row>
    <row r="183" spans="1:47" s="161" customFormat="1" ht="12.75" hidden="1">
      <c r="A183" s="163"/>
      <c r="B183" s="163"/>
      <c r="C183" s="163"/>
      <c r="D183" s="163"/>
      <c r="E183" s="163"/>
      <c r="F183" s="163"/>
      <c r="G183" s="163"/>
      <c r="H183" s="163"/>
      <c r="I183" s="163"/>
      <c r="J183" s="163"/>
      <c r="K183" s="160"/>
      <c r="V183" s="160"/>
      <c r="W183" s="160"/>
      <c r="X183" s="160"/>
      <c r="Y183" s="160"/>
      <c r="Z183" s="160"/>
      <c r="AA183" s="160"/>
      <c r="AB183" s="160"/>
      <c r="AC183" s="160"/>
      <c r="AD183" s="160"/>
      <c r="AE183" s="160"/>
      <c r="AF183" s="160"/>
      <c r="AG183" s="160"/>
      <c r="AH183" s="160"/>
      <c r="AI183" s="160"/>
      <c r="AJ183" s="160"/>
      <c r="AK183" s="160"/>
      <c r="AL183" s="160"/>
      <c r="AM183" s="160"/>
      <c r="AN183" s="160"/>
      <c r="AO183" s="160"/>
      <c r="AP183" s="160"/>
      <c r="AQ183" s="160"/>
      <c r="AR183" s="160"/>
      <c r="AS183" s="160"/>
      <c r="AT183" s="160"/>
      <c r="AU183" s="160"/>
    </row>
    <row r="184" spans="1:47" s="161" customFormat="1" ht="12.75" hidden="1">
      <c r="A184" s="163"/>
      <c r="B184" s="163"/>
      <c r="C184" s="163"/>
      <c r="D184" s="163"/>
      <c r="E184" s="163"/>
      <c r="F184" s="163"/>
      <c r="G184" s="163"/>
      <c r="H184" s="163"/>
      <c r="I184" s="163"/>
      <c r="J184" s="163"/>
      <c r="K184" s="160"/>
      <c r="V184" s="160"/>
      <c r="W184" s="160"/>
      <c r="X184" s="160"/>
      <c r="Y184" s="160"/>
      <c r="Z184" s="160"/>
      <c r="AA184" s="160"/>
      <c r="AB184" s="160"/>
      <c r="AC184" s="160"/>
      <c r="AD184" s="160"/>
      <c r="AE184" s="160"/>
      <c r="AF184" s="160"/>
      <c r="AG184" s="160"/>
      <c r="AH184" s="160"/>
      <c r="AI184" s="160"/>
      <c r="AJ184" s="160"/>
      <c r="AK184" s="160"/>
      <c r="AL184" s="160"/>
      <c r="AM184" s="160"/>
      <c r="AN184" s="160"/>
      <c r="AO184" s="160"/>
      <c r="AP184" s="160"/>
      <c r="AQ184" s="160"/>
      <c r="AR184" s="160"/>
      <c r="AS184" s="160"/>
      <c r="AT184" s="160"/>
      <c r="AU184" s="160"/>
    </row>
    <row r="185" spans="1:47" s="161" customFormat="1" ht="12.75" hidden="1">
      <c r="A185" s="163"/>
      <c r="B185" s="163"/>
      <c r="C185" s="163"/>
      <c r="D185" s="163"/>
      <c r="E185" s="163"/>
      <c r="F185" s="163"/>
      <c r="G185" s="163"/>
      <c r="H185" s="163"/>
      <c r="I185" s="163"/>
      <c r="J185" s="163"/>
      <c r="K185" s="160"/>
      <c r="V185" s="160"/>
      <c r="W185" s="160"/>
      <c r="X185" s="160"/>
      <c r="Y185" s="160"/>
      <c r="Z185" s="160"/>
      <c r="AA185" s="160"/>
      <c r="AB185" s="160"/>
      <c r="AC185" s="160"/>
      <c r="AD185" s="160"/>
      <c r="AE185" s="160"/>
      <c r="AF185" s="160"/>
      <c r="AG185" s="160"/>
      <c r="AH185" s="160"/>
      <c r="AI185" s="160"/>
      <c r="AJ185" s="160"/>
      <c r="AK185" s="160"/>
      <c r="AL185" s="160"/>
      <c r="AM185" s="160"/>
      <c r="AN185" s="160"/>
      <c r="AO185" s="160"/>
      <c r="AP185" s="160"/>
      <c r="AQ185" s="160"/>
      <c r="AR185" s="160"/>
      <c r="AS185" s="160"/>
      <c r="AT185" s="160"/>
      <c r="AU185" s="160"/>
    </row>
    <row r="186" spans="1:47" s="161" customFormat="1" ht="12.75" hidden="1">
      <c r="A186" s="163"/>
      <c r="B186" s="163"/>
      <c r="C186" s="163"/>
      <c r="D186" s="163"/>
      <c r="E186" s="163"/>
      <c r="F186" s="163"/>
      <c r="G186" s="163"/>
      <c r="H186" s="163"/>
      <c r="I186" s="163"/>
      <c r="J186" s="163"/>
      <c r="K186" s="160"/>
      <c r="V186" s="160"/>
      <c r="W186" s="160"/>
      <c r="X186" s="160"/>
      <c r="Y186" s="160"/>
      <c r="Z186" s="160"/>
      <c r="AA186" s="160"/>
      <c r="AB186" s="160"/>
      <c r="AC186" s="160"/>
      <c r="AD186" s="160"/>
      <c r="AE186" s="160"/>
      <c r="AF186" s="160"/>
      <c r="AG186" s="160"/>
      <c r="AH186" s="160"/>
      <c r="AI186" s="160"/>
      <c r="AJ186" s="160"/>
      <c r="AK186" s="160"/>
      <c r="AL186" s="160"/>
      <c r="AM186" s="160"/>
      <c r="AN186" s="160"/>
      <c r="AO186" s="160"/>
      <c r="AP186" s="160"/>
      <c r="AQ186" s="160"/>
      <c r="AR186" s="160"/>
      <c r="AS186" s="160"/>
      <c r="AT186" s="160"/>
      <c r="AU186" s="160"/>
    </row>
    <row r="187" spans="1:47" s="161" customFormat="1" ht="12.75" hidden="1">
      <c r="A187" s="163"/>
      <c r="B187" s="163"/>
      <c r="C187" s="163"/>
      <c r="D187" s="163"/>
      <c r="E187" s="163"/>
      <c r="F187" s="163"/>
      <c r="G187" s="163"/>
      <c r="H187" s="163"/>
      <c r="I187" s="163"/>
      <c r="J187" s="163"/>
      <c r="K187" s="160"/>
      <c r="V187" s="160"/>
      <c r="W187" s="160"/>
      <c r="X187" s="160"/>
      <c r="Y187" s="160"/>
      <c r="Z187" s="160"/>
      <c r="AA187" s="160"/>
      <c r="AB187" s="160"/>
      <c r="AC187" s="160"/>
      <c r="AD187" s="160"/>
      <c r="AE187" s="160"/>
      <c r="AF187" s="160"/>
      <c r="AG187" s="160"/>
      <c r="AH187" s="160"/>
      <c r="AI187" s="160"/>
      <c r="AJ187" s="160"/>
      <c r="AK187" s="160"/>
      <c r="AL187" s="160"/>
      <c r="AM187" s="160"/>
      <c r="AN187" s="160"/>
      <c r="AO187" s="160"/>
      <c r="AP187" s="160"/>
      <c r="AQ187" s="160"/>
      <c r="AR187" s="160"/>
      <c r="AS187" s="160"/>
      <c r="AT187" s="160"/>
      <c r="AU187" s="160"/>
    </row>
    <row r="188" spans="1:47" s="161" customFormat="1" ht="12.75" hidden="1">
      <c r="A188" s="163"/>
      <c r="B188" s="163"/>
      <c r="C188" s="163"/>
      <c r="D188" s="163"/>
      <c r="E188" s="163"/>
      <c r="F188" s="163"/>
      <c r="G188" s="163"/>
      <c r="H188" s="163"/>
      <c r="I188" s="163"/>
      <c r="J188" s="163"/>
      <c r="K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row>
    <row r="189" spans="1:47" s="161" customFormat="1" ht="12.75" hidden="1">
      <c r="A189" s="163"/>
      <c r="B189" s="163"/>
      <c r="C189" s="163"/>
      <c r="D189" s="163"/>
      <c r="E189" s="163"/>
      <c r="F189" s="163"/>
      <c r="G189" s="163"/>
      <c r="H189" s="163"/>
      <c r="I189" s="163"/>
      <c r="J189" s="163"/>
      <c r="K189" s="160"/>
      <c r="V189" s="160"/>
      <c r="W189" s="160"/>
      <c r="X189" s="160"/>
      <c r="Y189" s="160"/>
      <c r="Z189" s="160"/>
      <c r="AA189" s="160"/>
      <c r="AB189" s="160"/>
      <c r="AC189" s="160"/>
      <c r="AD189" s="160"/>
      <c r="AE189" s="160"/>
      <c r="AF189" s="160"/>
      <c r="AG189" s="160"/>
      <c r="AH189" s="160"/>
      <c r="AI189" s="160"/>
      <c r="AJ189" s="160"/>
      <c r="AK189" s="160"/>
      <c r="AL189" s="160"/>
      <c r="AM189" s="160"/>
      <c r="AN189" s="160"/>
      <c r="AO189" s="160"/>
      <c r="AP189" s="160"/>
      <c r="AQ189" s="160"/>
      <c r="AR189" s="160"/>
      <c r="AS189" s="160"/>
      <c r="AT189" s="160"/>
      <c r="AU189" s="160"/>
    </row>
    <row r="190" spans="1:47" s="161" customFormat="1" ht="12.75" hidden="1">
      <c r="A190" s="163"/>
      <c r="B190" s="163"/>
      <c r="C190" s="163"/>
      <c r="D190" s="163"/>
      <c r="E190" s="163"/>
      <c r="F190" s="163"/>
      <c r="G190" s="163"/>
      <c r="H190" s="163"/>
      <c r="I190" s="163"/>
      <c r="J190" s="163"/>
      <c r="K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row>
    <row r="191" spans="1:47" s="161" customFormat="1" ht="12.75" hidden="1">
      <c r="A191" s="163"/>
      <c r="B191" s="163"/>
      <c r="C191" s="163"/>
      <c r="D191" s="163"/>
      <c r="E191" s="163"/>
      <c r="F191" s="163"/>
      <c r="G191" s="163"/>
      <c r="H191" s="163"/>
      <c r="I191" s="163"/>
      <c r="J191" s="163"/>
      <c r="K191" s="160"/>
      <c r="V191" s="160"/>
      <c r="W191" s="160"/>
      <c r="X191" s="160"/>
      <c r="Y191" s="160"/>
      <c r="Z191" s="160"/>
      <c r="AA191" s="160"/>
      <c r="AB191" s="160"/>
      <c r="AC191" s="160"/>
      <c r="AD191" s="160"/>
      <c r="AE191" s="160"/>
      <c r="AF191" s="160"/>
      <c r="AG191" s="160"/>
      <c r="AH191" s="160"/>
      <c r="AI191" s="160"/>
      <c r="AJ191" s="160"/>
      <c r="AK191" s="160"/>
      <c r="AL191" s="160"/>
      <c r="AM191" s="160"/>
      <c r="AN191" s="160"/>
      <c r="AO191" s="160"/>
      <c r="AP191" s="160"/>
      <c r="AQ191" s="160"/>
      <c r="AR191" s="160"/>
      <c r="AS191" s="160"/>
      <c r="AT191" s="160"/>
      <c r="AU191" s="160"/>
    </row>
    <row r="192" spans="1:47" s="161" customFormat="1" ht="12.75" hidden="1">
      <c r="A192" s="163"/>
      <c r="B192" s="163"/>
      <c r="C192" s="163"/>
      <c r="D192" s="163"/>
      <c r="E192" s="163"/>
      <c r="F192" s="163"/>
      <c r="G192" s="163"/>
      <c r="H192" s="163"/>
      <c r="I192" s="163"/>
      <c r="J192" s="163"/>
      <c r="K192" s="160"/>
      <c r="V192" s="160"/>
      <c r="W192" s="160"/>
      <c r="X192" s="160"/>
      <c r="Y192" s="160"/>
      <c r="Z192" s="160"/>
      <c r="AA192" s="160"/>
      <c r="AB192" s="160"/>
      <c r="AC192" s="160"/>
      <c r="AD192" s="160"/>
      <c r="AE192" s="160"/>
      <c r="AF192" s="160"/>
      <c r="AG192" s="160"/>
      <c r="AH192" s="160"/>
      <c r="AI192" s="160"/>
      <c r="AJ192" s="160"/>
      <c r="AK192" s="160"/>
      <c r="AL192" s="160"/>
      <c r="AM192" s="160"/>
      <c r="AN192" s="160"/>
      <c r="AO192" s="160"/>
      <c r="AP192" s="160"/>
      <c r="AQ192" s="160"/>
      <c r="AR192" s="160"/>
      <c r="AS192" s="160"/>
      <c r="AT192" s="160"/>
      <c r="AU192" s="160"/>
    </row>
    <row r="193" spans="1:47" s="161" customFormat="1" ht="12.75" hidden="1">
      <c r="A193" s="163"/>
      <c r="B193" s="163"/>
      <c r="C193" s="163"/>
      <c r="D193" s="163"/>
      <c r="E193" s="163"/>
      <c r="F193" s="163"/>
      <c r="G193" s="163"/>
      <c r="H193" s="163"/>
      <c r="I193" s="163"/>
      <c r="J193" s="163"/>
      <c r="K193" s="160"/>
      <c r="V193" s="160"/>
      <c r="W193" s="160"/>
      <c r="X193" s="160"/>
      <c r="Y193" s="160"/>
      <c r="Z193" s="160"/>
      <c r="AA193" s="160"/>
      <c r="AB193" s="160"/>
      <c r="AC193" s="160"/>
      <c r="AD193" s="160"/>
      <c r="AE193" s="160"/>
      <c r="AF193" s="160"/>
      <c r="AG193" s="160"/>
      <c r="AH193" s="160"/>
      <c r="AI193" s="160"/>
      <c r="AJ193" s="160"/>
      <c r="AK193" s="160"/>
      <c r="AL193" s="160"/>
      <c r="AM193" s="160"/>
      <c r="AN193" s="160"/>
      <c r="AO193" s="160"/>
      <c r="AP193" s="160"/>
      <c r="AQ193" s="160"/>
      <c r="AR193" s="160"/>
      <c r="AS193" s="160"/>
      <c r="AT193" s="160"/>
      <c r="AU193" s="160"/>
    </row>
    <row r="194" spans="1:47" s="161" customFormat="1" ht="12.75" hidden="1">
      <c r="A194" s="163"/>
      <c r="B194" s="163"/>
      <c r="C194" s="163"/>
      <c r="D194" s="163"/>
      <c r="E194" s="163"/>
      <c r="F194" s="163"/>
      <c r="G194" s="163"/>
      <c r="H194" s="163"/>
      <c r="I194" s="163"/>
      <c r="J194" s="163"/>
      <c r="K194" s="160"/>
      <c r="V194" s="160"/>
      <c r="W194" s="160"/>
      <c r="X194" s="160"/>
      <c r="Y194" s="160"/>
      <c r="Z194" s="160"/>
      <c r="AA194" s="160"/>
      <c r="AB194" s="160"/>
      <c r="AC194" s="160"/>
      <c r="AD194" s="160"/>
      <c r="AE194" s="160"/>
      <c r="AF194" s="160"/>
      <c r="AG194" s="160"/>
      <c r="AH194" s="160"/>
      <c r="AI194" s="160"/>
      <c r="AJ194" s="160"/>
      <c r="AK194" s="160"/>
      <c r="AL194" s="160"/>
      <c r="AM194" s="160"/>
      <c r="AN194" s="160"/>
      <c r="AO194" s="160"/>
      <c r="AP194" s="160"/>
      <c r="AQ194" s="160"/>
      <c r="AR194" s="160"/>
      <c r="AS194" s="160"/>
      <c r="AT194" s="160"/>
      <c r="AU194" s="160"/>
    </row>
    <row r="195" spans="1:47" s="161" customFormat="1" ht="12.75" hidden="1">
      <c r="A195" s="163"/>
      <c r="B195" s="163"/>
      <c r="C195" s="163"/>
      <c r="D195" s="163"/>
      <c r="E195" s="163"/>
      <c r="F195" s="163"/>
      <c r="G195" s="163"/>
      <c r="H195" s="163"/>
      <c r="I195" s="163"/>
      <c r="J195" s="163"/>
      <c r="K195" s="160"/>
      <c r="V195" s="160"/>
      <c r="W195" s="160"/>
      <c r="X195" s="160"/>
      <c r="Y195" s="160"/>
      <c r="Z195" s="160"/>
      <c r="AA195" s="160"/>
      <c r="AB195" s="160"/>
      <c r="AC195" s="160"/>
      <c r="AD195" s="160"/>
      <c r="AE195" s="160"/>
      <c r="AF195" s="160"/>
      <c r="AG195" s="160"/>
      <c r="AH195" s="160"/>
      <c r="AI195" s="160"/>
      <c r="AJ195" s="160"/>
      <c r="AK195" s="160"/>
      <c r="AL195" s="160"/>
      <c r="AM195" s="160"/>
      <c r="AN195" s="160"/>
      <c r="AO195" s="160"/>
      <c r="AP195" s="160"/>
      <c r="AQ195" s="160"/>
      <c r="AR195" s="160"/>
      <c r="AS195" s="160"/>
      <c r="AT195" s="160"/>
      <c r="AU195" s="160"/>
    </row>
    <row r="196" spans="1:47" s="161" customFormat="1" ht="12.75" hidden="1">
      <c r="A196" s="163"/>
      <c r="B196" s="163"/>
      <c r="C196" s="163"/>
      <c r="D196" s="163"/>
      <c r="E196" s="163"/>
      <c r="F196" s="163"/>
      <c r="G196" s="163"/>
      <c r="H196" s="163"/>
      <c r="I196" s="163"/>
      <c r="J196" s="163"/>
      <c r="K196" s="160"/>
      <c r="V196" s="160"/>
      <c r="W196" s="160"/>
      <c r="X196" s="160"/>
      <c r="Y196" s="160"/>
      <c r="Z196" s="160"/>
      <c r="AA196" s="160"/>
      <c r="AB196" s="160"/>
      <c r="AC196" s="160"/>
      <c r="AD196" s="160"/>
      <c r="AE196" s="160"/>
      <c r="AF196" s="160"/>
      <c r="AG196" s="160"/>
      <c r="AH196" s="160"/>
      <c r="AI196" s="160"/>
      <c r="AJ196" s="160"/>
      <c r="AK196" s="160"/>
      <c r="AL196" s="160"/>
      <c r="AM196" s="160"/>
      <c r="AN196" s="160"/>
      <c r="AO196" s="160"/>
      <c r="AP196" s="160"/>
      <c r="AQ196" s="160"/>
      <c r="AR196" s="160"/>
      <c r="AS196" s="160"/>
      <c r="AT196" s="160"/>
      <c r="AU196" s="160"/>
    </row>
    <row r="197" spans="1:47" s="161" customFormat="1" ht="12.75" hidden="1">
      <c r="A197" s="163"/>
      <c r="B197" s="163"/>
      <c r="C197" s="163"/>
      <c r="D197" s="163"/>
      <c r="E197" s="163"/>
      <c r="F197" s="163"/>
      <c r="G197" s="163"/>
      <c r="H197" s="163"/>
      <c r="I197" s="163"/>
      <c r="J197" s="163"/>
      <c r="K197" s="160"/>
      <c r="V197" s="160"/>
      <c r="W197" s="160"/>
      <c r="X197" s="160"/>
      <c r="Y197" s="160"/>
      <c r="Z197" s="160"/>
      <c r="AA197" s="160"/>
      <c r="AB197" s="160"/>
      <c r="AC197" s="160"/>
      <c r="AD197" s="160"/>
      <c r="AE197" s="160"/>
      <c r="AF197" s="160"/>
      <c r="AG197" s="160"/>
      <c r="AH197" s="160"/>
      <c r="AI197" s="160"/>
      <c r="AJ197" s="160"/>
      <c r="AK197" s="160"/>
      <c r="AL197" s="160"/>
      <c r="AM197" s="160"/>
      <c r="AN197" s="160"/>
      <c r="AO197" s="160"/>
      <c r="AP197" s="160"/>
      <c r="AQ197" s="160"/>
      <c r="AR197" s="160"/>
      <c r="AS197" s="160"/>
      <c r="AT197" s="160"/>
      <c r="AU197" s="160"/>
    </row>
    <row r="198" spans="1:47" s="161" customFormat="1" ht="12.75" hidden="1">
      <c r="A198" s="163"/>
      <c r="B198" s="163"/>
      <c r="C198" s="163"/>
      <c r="D198" s="163"/>
      <c r="E198" s="163"/>
      <c r="F198" s="163"/>
      <c r="G198" s="163"/>
      <c r="H198" s="163"/>
      <c r="I198" s="163"/>
      <c r="J198" s="163"/>
      <c r="K198" s="160"/>
      <c r="V198" s="160"/>
      <c r="W198" s="160"/>
      <c r="X198" s="160"/>
      <c r="Y198" s="160"/>
      <c r="Z198" s="160"/>
      <c r="AA198" s="160"/>
      <c r="AB198" s="160"/>
      <c r="AC198" s="160"/>
      <c r="AD198" s="160"/>
      <c r="AE198" s="160"/>
      <c r="AF198" s="160"/>
      <c r="AG198" s="160"/>
      <c r="AH198" s="160"/>
      <c r="AI198" s="160"/>
      <c r="AJ198" s="160"/>
      <c r="AK198" s="160"/>
      <c r="AL198" s="160"/>
      <c r="AM198" s="160"/>
      <c r="AN198" s="160"/>
      <c r="AO198" s="160"/>
      <c r="AP198" s="160"/>
      <c r="AQ198" s="160"/>
      <c r="AR198" s="160"/>
      <c r="AS198" s="160"/>
      <c r="AT198" s="160"/>
      <c r="AU198" s="160"/>
    </row>
    <row r="199" spans="1:47" s="161" customFormat="1" ht="12.75" hidden="1">
      <c r="A199" s="163"/>
      <c r="B199" s="163"/>
      <c r="C199" s="163"/>
      <c r="D199" s="163"/>
      <c r="E199" s="163"/>
      <c r="F199" s="163"/>
      <c r="G199" s="163"/>
      <c r="H199" s="163"/>
      <c r="I199" s="163"/>
      <c r="J199" s="163"/>
      <c r="K199" s="160"/>
      <c r="V199" s="160"/>
      <c r="W199" s="160"/>
      <c r="X199" s="160"/>
      <c r="Y199" s="160"/>
      <c r="Z199" s="160"/>
      <c r="AA199" s="160"/>
      <c r="AB199" s="160"/>
      <c r="AC199" s="160"/>
      <c r="AD199" s="160"/>
      <c r="AE199" s="160"/>
      <c r="AF199" s="160"/>
      <c r="AG199" s="160"/>
      <c r="AH199" s="160"/>
      <c r="AI199" s="160"/>
      <c r="AJ199" s="160"/>
      <c r="AK199" s="160"/>
      <c r="AL199" s="160"/>
      <c r="AM199" s="160"/>
      <c r="AN199" s="160"/>
      <c r="AO199" s="160"/>
      <c r="AP199" s="160"/>
      <c r="AQ199" s="160"/>
      <c r="AR199" s="160"/>
      <c r="AS199" s="160"/>
      <c r="AT199" s="160"/>
      <c r="AU199" s="160"/>
    </row>
    <row r="200" spans="1:47" s="161" customFormat="1" ht="12.75" hidden="1">
      <c r="A200" s="163"/>
      <c r="B200" s="163"/>
      <c r="C200" s="163"/>
      <c r="D200" s="163"/>
      <c r="E200" s="163"/>
      <c r="F200" s="163"/>
      <c r="G200" s="163"/>
      <c r="H200" s="163"/>
      <c r="I200" s="163"/>
      <c r="J200" s="163"/>
      <c r="K200" s="160"/>
      <c r="V200" s="160"/>
      <c r="W200" s="160"/>
      <c r="X200" s="160"/>
      <c r="Y200" s="160"/>
      <c r="Z200" s="160"/>
      <c r="AA200" s="160"/>
      <c r="AB200" s="160"/>
      <c r="AC200" s="160"/>
      <c r="AD200" s="160"/>
      <c r="AE200" s="160"/>
      <c r="AF200" s="160"/>
      <c r="AG200" s="160"/>
      <c r="AH200" s="160"/>
      <c r="AI200" s="160"/>
      <c r="AJ200" s="160"/>
      <c r="AK200" s="160"/>
      <c r="AL200" s="160"/>
      <c r="AM200" s="160"/>
      <c r="AN200" s="160"/>
      <c r="AO200" s="160"/>
      <c r="AP200" s="160"/>
      <c r="AQ200" s="160"/>
      <c r="AR200" s="160"/>
      <c r="AS200" s="160"/>
      <c r="AT200" s="160"/>
      <c r="AU200" s="160"/>
    </row>
    <row r="201" spans="1:47" s="161" customFormat="1" ht="12.75" hidden="1">
      <c r="A201" s="163"/>
      <c r="B201" s="163"/>
      <c r="C201" s="163"/>
      <c r="D201" s="163"/>
      <c r="E201" s="163"/>
      <c r="F201" s="163"/>
      <c r="G201" s="163"/>
      <c r="H201" s="163"/>
      <c r="I201" s="163"/>
      <c r="J201" s="163"/>
      <c r="K201" s="160"/>
      <c r="V201" s="160"/>
      <c r="W201" s="160"/>
      <c r="X201" s="160"/>
      <c r="Y201" s="160"/>
      <c r="Z201" s="160"/>
      <c r="AA201" s="160"/>
      <c r="AB201" s="160"/>
      <c r="AC201" s="160"/>
      <c r="AD201" s="160"/>
      <c r="AE201" s="160"/>
      <c r="AF201" s="160"/>
      <c r="AG201" s="160"/>
      <c r="AH201" s="160"/>
      <c r="AI201" s="160"/>
      <c r="AJ201" s="160"/>
      <c r="AK201" s="160"/>
      <c r="AL201" s="160"/>
      <c r="AM201" s="160"/>
      <c r="AN201" s="160"/>
      <c r="AO201" s="160"/>
      <c r="AP201" s="160"/>
      <c r="AQ201" s="160"/>
      <c r="AR201" s="160"/>
      <c r="AS201" s="160"/>
      <c r="AT201" s="160"/>
      <c r="AU201" s="160"/>
    </row>
    <row r="202" spans="1:47" s="161" customFormat="1" ht="12.75" hidden="1">
      <c r="A202" s="163"/>
      <c r="B202" s="163"/>
      <c r="C202" s="163"/>
      <c r="D202" s="163"/>
      <c r="E202" s="163"/>
      <c r="F202" s="163"/>
      <c r="G202" s="163"/>
      <c r="H202" s="163"/>
      <c r="I202" s="163"/>
      <c r="J202" s="163"/>
      <c r="K202" s="160"/>
      <c r="V202" s="160"/>
      <c r="W202" s="160"/>
      <c r="X202" s="160"/>
      <c r="Y202" s="160"/>
      <c r="Z202" s="160"/>
      <c r="AA202" s="160"/>
      <c r="AB202" s="160"/>
      <c r="AC202" s="160"/>
      <c r="AD202" s="160"/>
      <c r="AE202" s="160"/>
      <c r="AF202" s="160"/>
      <c r="AG202" s="160"/>
      <c r="AH202" s="160"/>
      <c r="AI202" s="160"/>
      <c r="AJ202" s="160"/>
      <c r="AK202" s="160"/>
      <c r="AL202" s="160"/>
      <c r="AM202" s="160"/>
      <c r="AN202" s="160"/>
      <c r="AO202" s="160"/>
      <c r="AP202" s="160"/>
      <c r="AQ202" s="160"/>
      <c r="AR202" s="160"/>
      <c r="AS202" s="160"/>
      <c r="AT202" s="160"/>
      <c r="AU202" s="160"/>
    </row>
    <row r="203" spans="1:47" s="161" customFormat="1" ht="12.75" hidden="1">
      <c r="A203" s="163"/>
      <c r="B203" s="163"/>
      <c r="C203" s="163"/>
      <c r="D203" s="163"/>
      <c r="E203" s="163"/>
      <c r="F203" s="163"/>
      <c r="G203" s="163"/>
      <c r="H203" s="163"/>
      <c r="I203" s="163"/>
      <c r="J203" s="163"/>
      <c r="K203" s="160"/>
      <c r="V203" s="160"/>
      <c r="W203" s="160"/>
      <c r="X203" s="160"/>
      <c r="Y203" s="160"/>
      <c r="Z203" s="160"/>
      <c r="AA203" s="160"/>
      <c r="AB203" s="160"/>
      <c r="AC203" s="160"/>
      <c r="AD203" s="160"/>
      <c r="AE203" s="160"/>
      <c r="AF203" s="160"/>
      <c r="AG203" s="160"/>
      <c r="AH203" s="160"/>
      <c r="AI203" s="160"/>
      <c r="AJ203" s="160"/>
      <c r="AK203" s="160"/>
      <c r="AL203" s="160"/>
      <c r="AM203" s="160"/>
      <c r="AN203" s="160"/>
      <c r="AO203" s="160"/>
      <c r="AP203" s="160"/>
      <c r="AQ203" s="160"/>
      <c r="AR203" s="160"/>
      <c r="AS203" s="160"/>
      <c r="AT203" s="160"/>
      <c r="AU203" s="160"/>
    </row>
    <row r="204" spans="1:47" s="161" customFormat="1" ht="12.75" hidden="1">
      <c r="A204" s="163"/>
      <c r="B204" s="163"/>
      <c r="C204" s="163"/>
      <c r="D204" s="163"/>
      <c r="E204" s="163"/>
      <c r="F204" s="163"/>
      <c r="G204" s="163"/>
      <c r="H204" s="163"/>
      <c r="I204" s="163"/>
      <c r="J204" s="163"/>
      <c r="K204" s="160"/>
      <c r="V204" s="160"/>
      <c r="W204" s="160"/>
      <c r="X204" s="160"/>
      <c r="Y204" s="160"/>
      <c r="Z204" s="160"/>
      <c r="AA204" s="160"/>
      <c r="AB204" s="160"/>
      <c r="AC204" s="160"/>
      <c r="AD204" s="160"/>
      <c r="AE204" s="160"/>
      <c r="AF204" s="160"/>
      <c r="AG204" s="160"/>
      <c r="AH204" s="160"/>
      <c r="AI204" s="160"/>
      <c r="AJ204" s="160"/>
      <c r="AK204" s="160"/>
      <c r="AL204" s="160"/>
      <c r="AM204" s="160"/>
      <c r="AN204" s="160"/>
      <c r="AO204" s="160"/>
      <c r="AP204" s="160"/>
      <c r="AQ204" s="160"/>
      <c r="AR204" s="160"/>
      <c r="AS204" s="160"/>
      <c r="AT204" s="160"/>
      <c r="AU204" s="160"/>
    </row>
    <row r="205" spans="1:47" s="161" customFormat="1" ht="12.75" hidden="1">
      <c r="A205" s="163"/>
      <c r="B205" s="163"/>
      <c r="C205" s="163"/>
      <c r="D205" s="163"/>
      <c r="E205" s="163"/>
      <c r="F205" s="163"/>
      <c r="G205" s="163"/>
      <c r="H205" s="163"/>
      <c r="I205" s="163"/>
      <c r="J205" s="163"/>
      <c r="K205" s="160"/>
      <c r="V205" s="160"/>
      <c r="W205" s="160"/>
      <c r="X205" s="160"/>
      <c r="Y205" s="160"/>
      <c r="Z205" s="160"/>
      <c r="AA205" s="160"/>
      <c r="AB205" s="160"/>
      <c r="AC205" s="160"/>
      <c r="AD205" s="160"/>
      <c r="AE205" s="160"/>
      <c r="AF205" s="160"/>
      <c r="AG205" s="160"/>
      <c r="AH205" s="160"/>
      <c r="AI205" s="160"/>
      <c r="AJ205" s="160"/>
      <c r="AK205" s="160"/>
      <c r="AL205" s="160"/>
      <c r="AM205" s="160"/>
      <c r="AN205" s="160"/>
      <c r="AO205" s="160"/>
      <c r="AP205" s="160"/>
      <c r="AQ205" s="160"/>
      <c r="AR205" s="160"/>
      <c r="AS205" s="160"/>
      <c r="AT205" s="160"/>
      <c r="AU205" s="160"/>
    </row>
    <row r="206" spans="1:47" s="161" customFormat="1" ht="12.75" hidden="1">
      <c r="A206" s="163"/>
      <c r="B206" s="163"/>
      <c r="C206" s="163"/>
      <c r="D206" s="163"/>
      <c r="E206" s="163"/>
      <c r="F206" s="163"/>
      <c r="G206" s="163"/>
      <c r="H206" s="163"/>
      <c r="I206" s="163"/>
      <c r="J206" s="163"/>
      <c r="K206" s="160"/>
      <c r="V206" s="160"/>
      <c r="W206" s="160"/>
      <c r="X206" s="160"/>
      <c r="Y206" s="160"/>
      <c r="Z206" s="160"/>
      <c r="AA206" s="160"/>
      <c r="AB206" s="160"/>
      <c r="AC206" s="160"/>
      <c r="AD206" s="160"/>
      <c r="AE206" s="160"/>
      <c r="AF206" s="160"/>
      <c r="AG206" s="160"/>
      <c r="AH206" s="160"/>
      <c r="AI206" s="160"/>
      <c r="AJ206" s="160"/>
      <c r="AK206" s="160"/>
      <c r="AL206" s="160"/>
      <c r="AM206" s="160"/>
      <c r="AN206" s="160"/>
      <c r="AO206" s="160"/>
      <c r="AP206" s="160"/>
      <c r="AQ206" s="160"/>
      <c r="AR206" s="160"/>
      <c r="AS206" s="160"/>
      <c r="AT206" s="160"/>
      <c r="AU206" s="160"/>
    </row>
    <row r="207" spans="1:47" s="161" customFormat="1" ht="12.75" hidden="1">
      <c r="A207" s="163"/>
      <c r="B207" s="163"/>
      <c r="C207" s="163"/>
      <c r="D207" s="163"/>
      <c r="E207" s="163"/>
      <c r="F207" s="163"/>
      <c r="G207" s="163"/>
      <c r="H207" s="163"/>
      <c r="I207" s="163"/>
      <c r="J207" s="163"/>
      <c r="K207" s="160"/>
      <c r="V207" s="160"/>
      <c r="W207" s="160"/>
      <c r="X207" s="160"/>
      <c r="Y207" s="160"/>
      <c r="Z207" s="160"/>
      <c r="AA207" s="160"/>
      <c r="AB207" s="160"/>
      <c r="AC207" s="160"/>
      <c r="AD207" s="160"/>
      <c r="AE207" s="160"/>
      <c r="AF207" s="160"/>
      <c r="AG207" s="160"/>
      <c r="AH207" s="160"/>
      <c r="AI207" s="160"/>
      <c r="AJ207" s="160"/>
      <c r="AK207" s="160"/>
      <c r="AL207" s="160"/>
      <c r="AM207" s="160"/>
      <c r="AN207" s="160"/>
      <c r="AO207" s="160"/>
      <c r="AP207" s="160"/>
      <c r="AQ207" s="160"/>
      <c r="AR207" s="160"/>
      <c r="AS207" s="160"/>
      <c r="AT207" s="160"/>
      <c r="AU207" s="160"/>
    </row>
    <row r="208" spans="1:47" s="161" customFormat="1" ht="12.75" hidden="1">
      <c r="A208" s="163"/>
      <c r="B208" s="163"/>
      <c r="C208" s="163"/>
      <c r="D208" s="163"/>
      <c r="E208" s="163"/>
      <c r="F208" s="163"/>
      <c r="G208" s="163"/>
      <c r="H208" s="163"/>
      <c r="I208" s="163"/>
      <c r="J208" s="163"/>
      <c r="K208" s="160"/>
      <c r="V208" s="160"/>
      <c r="W208" s="160"/>
      <c r="X208" s="160"/>
      <c r="Y208" s="160"/>
      <c r="Z208" s="160"/>
      <c r="AA208" s="160"/>
      <c r="AB208" s="160"/>
      <c r="AC208" s="160"/>
      <c r="AD208" s="160"/>
      <c r="AE208" s="160"/>
      <c r="AF208" s="160"/>
      <c r="AG208" s="160"/>
      <c r="AH208" s="160"/>
      <c r="AI208" s="160"/>
      <c r="AJ208" s="160"/>
      <c r="AK208" s="160"/>
      <c r="AL208" s="160"/>
      <c r="AM208" s="160"/>
      <c r="AN208" s="160"/>
      <c r="AO208" s="160"/>
      <c r="AP208" s="160"/>
      <c r="AQ208" s="160"/>
      <c r="AR208" s="160"/>
      <c r="AS208" s="160"/>
      <c r="AT208" s="160"/>
      <c r="AU208" s="160"/>
    </row>
    <row r="209" spans="1:47" s="161" customFormat="1" ht="12.75" hidden="1">
      <c r="A209" s="163"/>
      <c r="B209" s="163"/>
      <c r="C209" s="163"/>
      <c r="D209" s="163"/>
      <c r="E209" s="163"/>
      <c r="F209" s="163"/>
      <c r="G209" s="163"/>
      <c r="H209" s="163"/>
      <c r="I209" s="163"/>
      <c r="J209" s="163"/>
      <c r="K209" s="160"/>
      <c r="V209" s="160"/>
      <c r="W209" s="160"/>
      <c r="X209" s="160"/>
      <c r="Y209" s="160"/>
      <c r="Z209" s="160"/>
      <c r="AA209" s="160"/>
      <c r="AB209" s="160"/>
      <c r="AC209" s="160"/>
      <c r="AD209" s="160"/>
      <c r="AE209" s="160"/>
      <c r="AF209" s="160"/>
      <c r="AG209" s="160"/>
      <c r="AH209" s="160"/>
      <c r="AI209" s="160"/>
      <c r="AJ209" s="160"/>
      <c r="AK209" s="160"/>
      <c r="AL209" s="160"/>
      <c r="AM209" s="160"/>
      <c r="AN209" s="160"/>
      <c r="AO209" s="160"/>
      <c r="AP209" s="160"/>
      <c r="AQ209" s="160"/>
      <c r="AR209" s="160"/>
      <c r="AS209" s="160"/>
      <c r="AT209" s="160"/>
      <c r="AU209" s="160"/>
    </row>
    <row r="210" spans="1:47" s="161" customFormat="1" ht="12.75" hidden="1">
      <c r="A210" s="163"/>
      <c r="B210" s="163"/>
      <c r="C210" s="163"/>
      <c r="D210" s="163"/>
      <c r="E210" s="163"/>
      <c r="F210" s="163"/>
      <c r="G210" s="163"/>
      <c r="H210" s="163"/>
      <c r="I210" s="163"/>
      <c r="J210" s="163"/>
      <c r="K210" s="160"/>
      <c r="V210" s="160"/>
      <c r="W210" s="160"/>
      <c r="X210" s="160"/>
      <c r="Y210" s="160"/>
      <c r="Z210" s="160"/>
      <c r="AA210" s="160"/>
      <c r="AB210" s="160"/>
      <c r="AC210" s="160"/>
      <c r="AD210" s="160"/>
      <c r="AE210" s="160"/>
      <c r="AF210" s="160"/>
      <c r="AG210" s="160"/>
      <c r="AH210" s="160"/>
      <c r="AI210" s="160"/>
      <c r="AJ210" s="160"/>
      <c r="AK210" s="160"/>
      <c r="AL210" s="160"/>
      <c r="AM210" s="160"/>
      <c r="AN210" s="160"/>
      <c r="AO210" s="160"/>
      <c r="AP210" s="160"/>
      <c r="AQ210" s="160"/>
      <c r="AR210" s="160"/>
      <c r="AS210" s="160"/>
      <c r="AT210" s="160"/>
      <c r="AU210" s="160"/>
    </row>
    <row r="211" spans="1:47" s="161" customFormat="1" ht="12.75" hidden="1">
      <c r="A211" s="163"/>
      <c r="B211" s="163"/>
      <c r="C211" s="163"/>
      <c r="D211" s="163"/>
      <c r="E211" s="163"/>
      <c r="F211" s="163"/>
      <c r="G211" s="163"/>
      <c r="H211" s="163"/>
      <c r="I211" s="163"/>
      <c r="J211" s="163"/>
      <c r="K211" s="160"/>
      <c r="V211" s="160"/>
      <c r="W211" s="160"/>
      <c r="X211" s="160"/>
      <c r="Y211" s="160"/>
      <c r="Z211" s="160"/>
      <c r="AA211" s="160"/>
      <c r="AB211" s="160"/>
      <c r="AC211" s="160"/>
      <c r="AD211" s="160"/>
      <c r="AE211" s="160"/>
      <c r="AF211" s="160"/>
      <c r="AG211" s="160"/>
      <c r="AH211" s="160"/>
      <c r="AI211" s="160"/>
      <c r="AJ211" s="160"/>
      <c r="AK211" s="160"/>
      <c r="AL211" s="160"/>
      <c r="AM211" s="160"/>
      <c r="AN211" s="160"/>
      <c r="AO211" s="160"/>
      <c r="AP211" s="160"/>
      <c r="AQ211" s="160"/>
      <c r="AR211" s="160"/>
      <c r="AS211" s="160"/>
      <c r="AT211" s="160"/>
      <c r="AU211" s="160"/>
    </row>
    <row r="212" spans="1:47" s="161" customFormat="1" ht="12.75" hidden="1">
      <c r="A212" s="163"/>
      <c r="B212" s="163"/>
      <c r="C212" s="163"/>
      <c r="D212" s="163"/>
      <c r="E212" s="163"/>
      <c r="F212" s="163"/>
      <c r="G212" s="163"/>
      <c r="H212" s="163"/>
      <c r="I212" s="163"/>
      <c r="J212" s="163"/>
      <c r="K212" s="160"/>
      <c r="V212" s="160"/>
      <c r="W212" s="160"/>
      <c r="X212" s="160"/>
      <c r="Y212" s="160"/>
      <c r="Z212" s="160"/>
      <c r="AA212" s="160"/>
      <c r="AB212" s="160"/>
      <c r="AC212" s="160"/>
      <c r="AD212" s="160"/>
      <c r="AE212" s="160"/>
      <c r="AF212" s="160"/>
      <c r="AG212" s="160"/>
      <c r="AH212" s="160"/>
      <c r="AI212" s="160"/>
      <c r="AJ212" s="160"/>
      <c r="AK212" s="160"/>
      <c r="AL212" s="160"/>
      <c r="AM212" s="160"/>
      <c r="AN212" s="160"/>
      <c r="AO212" s="160"/>
      <c r="AP212" s="160"/>
      <c r="AQ212" s="160"/>
      <c r="AR212" s="160"/>
      <c r="AS212" s="160"/>
      <c r="AT212" s="160"/>
      <c r="AU212" s="160"/>
    </row>
    <row r="213" spans="1:47" s="161" customFormat="1" ht="12.75" hidden="1">
      <c r="A213" s="163"/>
      <c r="B213" s="163"/>
      <c r="C213" s="163"/>
      <c r="D213" s="163"/>
      <c r="E213" s="163"/>
      <c r="F213" s="163"/>
      <c r="G213" s="163"/>
      <c r="H213" s="163"/>
      <c r="I213" s="163"/>
      <c r="J213" s="163"/>
      <c r="K213" s="160"/>
      <c r="V213" s="160"/>
      <c r="W213" s="160"/>
      <c r="X213" s="160"/>
      <c r="Y213" s="160"/>
      <c r="Z213" s="160"/>
      <c r="AA213" s="160"/>
      <c r="AB213" s="160"/>
      <c r="AC213" s="160"/>
      <c r="AD213" s="160"/>
      <c r="AE213" s="160"/>
      <c r="AF213" s="160"/>
      <c r="AG213" s="160"/>
      <c r="AH213" s="160"/>
      <c r="AI213" s="160"/>
      <c r="AJ213" s="160"/>
      <c r="AK213" s="160"/>
      <c r="AL213" s="160"/>
      <c r="AM213" s="160"/>
      <c r="AN213" s="160"/>
      <c r="AO213" s="160"/>
      <c r="AP213" s="160"/>
      <c r="AQ213" s="160"/>
      <c r="AR213" s="160"/>
      <c r="AS213" s="160"/>
      <c r="AT213" s="160"/>
      <c r="AU213" s="160"/>
    </row>
    <row r="214" spans="1:47" s="161" customFormat="1" ht="12.75" hidden="1">
      <c r="A214" s="163"/>
      <c r="B214" s="163"/>
      <c r="C214" s="163"/>
      <c r="D214" s="163"/>
      <c r="E214" s="163"/>
      <c r="F214" s="163"/>
      <c r="G214" s="163"/>
      <c r="H214" s="163"/>
      <c r="I214" s="163"/>
      <c r="J214" s="163"/>
      <c r="K214" s="160"/>
      <c r="V214" s="160"/>
      <c r="W214" s="160"/>
      <c r="X214" s="160"/>
      <c r="Y214" s="160"/>
      <c r="Z214" s="160"/>
      <c r="AA214" s="160"/>
      <c r="AB214" s="160"/>
      <c r="AC214" s="160"/>
      <c r="AD214" s="160"/>
      <c r="AE214" s="160"/>
      <c r="AF214" s="160"/>
      <c r="AG214" s="160"/>
      <c r="AH214" s="160"/>
      <c r="AI214" s="160"/>
      <c r="AJ214" s="160"/>
      <c r="AK214" s="160"/>
      <c r="AL214" s="160"/>
      <c r="AM214" s="160"/>
      <c r="AN214" s="160"/>
      <c r="AO214" s="160"/>
      <c r="AP214" s="160"/>
      <c r="AQ214" s="160"/>
      <c r="AR214" s="160"/>
      <c r="AS214" s="160"/>
      <c r="AT214" s="160"/>
      <c r="AU214" s="160"/>
    </row>
    <row r="215" spans="1:47" s="161" customFormat="1" ht="12.75" hidden="1">
      <c r="A215" s="163"/>
      <c r="B215" s="163"/>
      <c r="C215" s="163"/>
      <c r="D215" s="163"/>
      <c r="E215" s="163"/>
      <c r="F215" s="163"/>
      <c r="G215" s="163"/>
      <c r="H215" s="163"/>
      <c r="I215" s="163"/>
      <c r="J215" s="163"/>
      <c r="K215" s="160"/>
      <c r="V215" s="160"/>
      <c r="W215" s="160"/>
      <c r="X215" s="160"/>
      <c r="Y215" s="160"/>
      <c r="Z215" s="160"/>
      <c r="AA215" s="160"/>
      <c r="AB215" s="160"/>
      <c r="AC215" s="160"/>
      <c r="AD215" s="160"/>
      <c r="AE215" s="160"/>
      <c r="AF215" s="160"/>
      <c r="AG215" s="160"/>
      <c r="AH215" s="160"/>
      <c r="AI215" s="160"/>
      <c r="AJ215" s="160"/>
      <c r="AK215" s="160"/>
      <c r="AL215" s="160"/>
      <c r="AM215" s="160"/>
      <c r="AN215" s="160"/>
      <c r="AO215" s="160"/>
      <c r="AP215" s="160"/>
      <c r="AQ215" s="160"/>
      <c r="AR215" s="160"/>
      <c r="AS215" s="160"/>
      <c r="AT215" s="160"/>
      <c r="AU215" s="160"/>
    </row>
    <row r="216" spans="1:47" s="161" customFormat="1" ht="12.75" hidden="1">
      <c r="A216" s="163"/>
      <c r="B216" s="163"/>
      <c r="C216" s="163"/>
      <c r="D216" s="163"/>
      <c r="E216" s="163"/>
      <c r="F216" s="163"/>
      <c r="G216" s="163"/>
      <c r="H216" s="163"/>
      <c r="I216" s="163"/>
      <c r="J216" s="163"/>
      <c r="K216" s="160"/>
      <c r="V216" s="160"/>
      <c r="W216" s="160"/>
      <c r="X216" s="160"/>
      <c r="Y216" s="160"/>
      <c r="Z216" s="160"/>
      <c r="AA216" s="160"/>
      <c r="AB216" s="160"/>
      <c r="AC216" s="160"/>
      <c r="AD216" s="160"/>
      <c r="AE216" s="160"/>
      <c r="AF216" s="160"/>
      <c r="AG216" s="160"/>
      <c r="AH216" s="160"/>
      <c r="AI216" s="160"/>
      <c r="AJ216" s="160"/>
      <c r="AK216" s="160"/>
      <c r="AL216" s="160"/>
      <c r="AM216" s="160"/>
      <c r="AN216" s="160"/>
      <c r="AO216" s="160"/>
      <c r="AP216" s="160"/>
      <c r="AQ216" s="160"/>
      <c r="AR216" s="160"/>
      <c r="AS216" s="160"/>
      <c r="AT216" s="160"/>
      <c r="AU216" s="160"/>
    </row>
    <row r="217" spans="1:47" s="161" customFormat="1" ht="12.75" hidden="1">
      <c r="A217" s="163"/>
      <c r="B217" s="163"/>
      <c r="C217" s="163"/>
      <c r="D217" s="163"/>
      <c r="E217" s="163"/>
      <c r="F217" s="163"/>
      <c r="G217" s="163"/>
      <c r="H217" s="163"/>
      <c r="I217" s="163"/>
      <c r="J217" s="163"/>
      <c r="K217" s="160"/>
      <c r="V217" s="160"/>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row>
    <row r="218" spans="1:47" s="161" customFormat="1" ht="12.75" hidden="1">
      <c r="A218" s="163"/>
      <c r="B218" s="163"/>
      <c r="C218" s="163"/>
      <c r="D218" s="163"/>
      <c r="E218" s="163"/>
      <c r="F218" s="163"/>
      <c r="G218" s="163"/>
      <c r="H218" s="163"/>
      <c r="I218" s="163"/>
      <c r="J218" s="163"/>
      <c r="K218" s="160"/>
      <c r="V218" s="160"/>
      <c r="W218" s="160"/>
      <c r="X218" s="160"/>
      <c r="Y218" s="160"/>
      <c r="Z218" s="160"/>
      <c r="AA218" s="160"/>
      <c r="AB218" s="160"/>
      <c r="AC218" s="160"/>
      <c r="AD218" s="160"/>
      <c r="AE218" s="160"/>
      <c r="AF218" s="160"/>
      <c r="AG218" s="160"/>
      <c r="AH218" s="160"/>
      <c r="AI218" s="160"/>
      <c r="AJ218" s="160"/>
      <c r="AK218" s="160"/>
      <c r="AL218" s="160"/>
      <c r="AM218" s="160"/>
      <c r="AN218" s="160"/>
      <c r="AO218" s="160"/>
      <c r="AP218" s="160"/>
      <c r="AQ218" s="160"/>
      <c r="AR218" s="160"/>
      <c r="AS218" s="160"/>
      <c r="AT218" s="160"/>
      <c r="AU218" s="160"/>
    </row>
    <row r="219" spans="1:47" s="161" customFormat="1" ht="12.75" hidden="1">
      <c r="A219" s="163"/>
      <c r="B219" s="163"/>
      <c r="C219" s="163"/>
      <c r="D219" s="163"/>
      <c r="E219" s="163"/>
      <c r="F219" s="163"/>
      <c r="G219" s="163"/>
      <c r="H219" s="163"/>
      <c r="I219" s="163"/>
      <c r="J219" s="163"/>
      <c r="K219" s="160"/>
      <c r="V219" s="160"/>
      <c r="W219" s="160"/>
      <c r="X219" s="160"/>
      <c r="Y219" s="160"/>
      <c r="Z219" s="160"/>
      <c r="AA219" s="160"/>
      <c r="AB219" s="160"/>
      <c r="AC219" s="160"/>
      <c r="AD219" s="160"/>
      <c r="AE219" s="160"/>
      <c r="AF219" s="160"/>
      <c r="AG219" s="160"/>
      <c r="AH219" s="160"/>
      <c r="AI219" s="160"/>
      <c r="AJ219" s="160"/>
      <c r="AK219" s="160"/>
      <c r="AL219" s="160"/>
      <c r="AM219" s="160"/>
      <c r="AN219" s="160"/>
      <c r="AO219" s="160"/>
      <c r="AP219" s="160"/>
      <c r="AQ219" s="160"/>
      <c r="AR219" s="160"/>
      <c r="AS219" s="160"/>
      <c r="AT219" s="160"/>
      <c r="AU219" s="160"/>
    </row>
    <row r="220" spans="1:47" s="161" customFormat="1" ht="12.75" hidden="1">
      <c r="A220" s="163"/>
      <c r="B220" s="163"/>
      <c r="C220" s="163"/>
      <c r="D220" s="163"/>
      <c r="E220" s="163"/>
      <c r="F220" s="163"/>
      <c r="G220" s="163"/>
      <c r="H220" s="163"/>
      <c r="I220" s="163"/>
      <c r="J220" s="163"/>
      <c r="K220" s="160"/>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row>
    <row r="221" spans="1:47" s="161" customFormat="1" ht="12.75" hidden="1">
      <c r="A221" s="163"/>
      <c r="B221" s="163"/>
      <c r="C221" s="163"/>
      <c r="D221" s="163"/>
      <c r="E221" s="163"/>
      <c r="F221" s="163"/>
      <c r="G221" s="163"/>
      <c r="H221" s="163"/>
      <c r="I221" s="163"/>
      <c r="J221" s="163"/>
      <c r="K221" s="160"/>
      <c r="V221" s="160"/>
      <c r="W221" s="160"/>
      <c r="X221" s="160"/>
      <c r="Y221" s="160"/>
      <c r="Z221" s="160"/>
      <c r="AA221" s="160"/>
      <c r="AB221" s="160"/>
      <c r="AC221" s="160"/>
      <c r="AD221" s="160"/>
      <c r="AE221" s="160"/>
      <c r="AF221" s="160"/>
      <c r="AG221" s="160"/>
      <c r="AH221" s="160"/>
      <c r="AI221" s="160"/>
      <c r="AJ221" s="160"/>
      <c r="AK221" s="160"/>
      <c r="AL221" s="160"/>
      <c r="AM221" s="160"/>
      <c r="AN221" s="160"/>
      <c r="AO221" s="160"/>
      <c r="AP221" s="160"/>
      <c r="AQ221" s="160"/>
      <c r="AR221" s="160"/>
      <c r="AS221" s="160"/>
      <c r="AT221" s="160"/>
      <c r="AU221" s="160"/>
    </row>
    <row r="222" spans="1:47" s="161" customFormat="1" ht="12.75" hidden="1">
      <c r="A222" s="163"/>
      <c r="B222" s="163"/>
      <c r="C222" s="163"/>
      <c r="D222" s="163"/>
      <c r="E222" s="163"/>
      <c r="F222" s="163"/>
      <c r="G222" s="163"/>
      <c r="H222" s="163"/>
      <c r="I222" s="163"/>
      <c r="J222" s="163"/>
      <c r="K222" s="160"/>
      <c r="V222" s="160"/>
      <c r="W222" s="160"/>
      <c r="X222" s="160"/>
      <c r="Y222" s="160"/>
      <c r="Z222" s="160"/>
      <c r="AA222" s="160"/>
      <c r="AB222" s="160"/>
      <c r="AC222" s="160"/>
      <c r="AD222" s="160"/>
      <c r="AE222" s="160"/>
      <c r="AF222" s="160"/>
      <c r="AG222" s="160"/>
      <c r="AH222" s="160"/>
      <c r="AI222" s="160"/>
      <c r="AJ222" s="160"/>
      <c r="AK222" s="160"/>
      <c r="AL222" s="160"/>
      <c r="AM222" s="160"/>
      <c r="AN222" s="160"/>
      <c r="AO222" s="160"/>
      <c r="AP222" s="160"/>
      <c r="AQ222" s="160"/>
      <c r="AR222" s="160"/>
      <c r="AS222" s="160"/>
      <c r="AT222" s="160"/>
      <c r="AU222" s="160"/>
    </row>
    <row r="223" spans="1:47" s="161" customFormat="1" ht="12.75" hidden="1">
      <c r="A223" s="163"/>
      <c r="B223" s="163"/>
      <c r="C223" s="163"/>
      <c r="D223" s="163"/>
      <c r="E223" s="163"/>
      <c r="F223" s="163"/>
      <c r="G223" s="163"/>
      <c r="H223" s="163"/>
      <c r="I223" s="163"/>
      <c r="J223" s="163"/>
      <c r="K223" s="160"/>
      <c r="V223" s="160"/>
      <c r="W223" s="160"/>
      <c r="X223" s="160"/>
      <c r="Y223" s="160"/>
      <c r="Z223" s="160"/>
      <c r="AA223" s="160"/>
      <c r="AB223" s="160"/>
      <c r="AC223" s="160"/>
      <c r="AD223" s="160"/>
      <c r="AE223" s="160"/>
      <c r="AF223" s="160"/>
      <c r="AG223" s="160"/>
      <c r="AH223" s="160"/>
      <c r="AI223" s="160"/>
      <c r="AJ223" s="160"/>
      <c r="AK223" s="160"/>
      <c r="AL223" s="160"/>
      <c r="AM223" s="160"/>
      <c r="AN223" s="160"/>
      <c r="AO223" s="160"/>
      <c r="AP223" s="160"/>
      <c r="AQ223" s="160"/>
      <c r="AR223" s="160"/>
      <c r="AS223" s="160"/>
      <c r="AT223" s="160"/>
      <c r="AU223" s="160"/>
    </row>
    <row r="224" spans="1:47" s="161" customFormat="1" ht="12.75" hidden="1">
      <c r="A224" s="163"/>
      <c r="B224" s="163"/>
      <c r="C224" s="163"/>
      <c r="D224" s="163"/>
      <c r="E224" s="163"/>
      <c r="F224" s="163"/>
      <c r="G224" s="163"/>
      <c r="H224" s="163"/>
      <c r="I224" s="163"/>
      <c r="J224" s="163"/>
      <c r="K224" s="160"/>
      <c r="V224" s="160"/>
      <c r="W224" s="160"/>
      <c r="X224" s="160"/>
      <c r="Y224" s="160"/>
      <c r="Z224" s="160"/>
      <c r="AA224" s="160"/>
      <c r="AB224" s="160"/>
      <c r="AC224" s="160"/>
      <c r="AD224" s="160"/>
      <c r="AE224" s="160"/>
      <c r="AF224" s="160"/>
      <c r="AG224" s="160"/>
      <c r="AH224" s="160"/>
      <c r="AI224" s="160"/>
      <c r="AJ224" s="160"/>
      <c r="AK224" s="160"/>
      <c r="AL224" s="160"/>
      <c r="AM224" s="160"/>
      <c r="AN224" s="160"/>
      <c r="AO224" s="160"/>
      <c r="AP224" s="160"/>
      <c r="AQ224" s="160"/>
      <c r="AR224" s="160"/>
      <c r="AS224" s="160"/>
      <c r="AT224" s="160"/>
      <c r="AU224" s="160"/>
    </row>
    <row r="225" spans="1:47" s="161" customFormat="1" ht="12.75" hidden="1">
      <c r="A225" s="163"/>
      <c r="B225" s="163"/>
      <c r="C225" s="163"/>
      <c r="D225" s="163"/>
      <c r="E225" s="163"/>
      <c r="F225" s="163"/>
      <c r="G225" s="163"/>
      <c r="H225" s="163"/>
      <c r="I225" s="163"/>
      <c r="J225" s="163"/>
      <c r="K225" s="160"/>
      <c r="V225" s="160"/>
      <c r="W225" s="160"/>
      <c r="X225" s="160"/>
      <c r="Y225" s="160"/>
      <c r="Z225" s="160"/>
      <c r="AA225" s="160"/>
      <c r="AB225" s="160"/>
      <c r="AC225" s="160"/>
      <c r="AD225" s="160"/>
      <c r="AE225" s="160"/>
      <c r="AF225" s="160"/>
      <c r="AG225" s="160"/>
      <c r="AH225" s="160"/>
      <c r="AI225" s="160"/>
      <c r="AJ225" s="160"/>
      <c r="AK225" s="160"/>
      <c r="AL225" s="160"/>
      <c r="AM225" s="160"/>
      <c r="AN225" s="160"/>
      <c r="AO225" s="160"/>
      <c r="AP225" s="160"/>
      <c r="AQ225" s="160"/>
      <c r="AR225" s="160"/>
      <c r="AS225" s="160"/>
      <c r="AT225" s="160"/>
      <c r="AU225" s="160"/>
    </row>
    <row r="226" spans="1:47" s="161" customFormat="1" ht="12.75" hidden="1">
      <c r="A226" s="163"/>
      <c r="B226" s="163"/>
      <c r="C226" s="163"/>
      <c r="D226" s="163"/>
      <c r="E226" s="163"/>
      <c r="F226" s="163"/>
      <c r="G226" s="163"/>
      <c r="H226" s="163"/>
      <c r="I226" s="163"/>
      <c r="J226" s="163"/>
      <c r="K226" s="160"/>
      <c r="V226" s="160"/>
      <c r="W226" s="160"/>
      <c r="X226" s="160"/>
      <c r="Y226" s="160"/>
      <c r="Z226" s="160"/>
      <c r="AA226" s="160"/>
      <c r="AB226" s="160"/>
      <c r="AC226" s="160"/>
      <c r="AD226" s="160"/>
      <c r="AE226" s="160"/>
      <c r="AF226" s="160"/>
      <c r="AG226" s="160"/>
      <c r="AH226" s="160"/>
      <c r="AI226" s="160"/>
      <c r="AJ226" s="160"/>
      <c r="AK226" s="160"/>
      <c r="AL226" s="160"/>
      <c r="AM226" s="160"/>
      <c r="AN226" s="160"/>
      <c r="AO226" s="160"/>
      <c r="AP226" s="160"/>
      <c r="AQ226" s="160"/>
      <c r="AR226" s="160"/>
      <c r="AS226" s="160"/>
      <c r="AT226" s="160"/>
      <c r="AU226" s="160"/>
    </row>
    <row r="227" spans="1:47" s="161" customFormat="1" ht="12.75" hidden="1">
      <c r="A227" s="163"/>
      <c r="B227" s="163"/>
      <c r="C227" s="163"/>
      <c r="D227" s="163"/>
      <c r="E227" s="163"/>
      <c r="F227" s="163"/>
      <c r="G227" s="163"/>
      <c r="H227" s="163"/>
      <c r="I227" s="163"/>
      <c r="J227" s="163"/>
      <c r="K227" s="160"/>
      <c r="V227" s="160"/>
      <c r="W227" s="160"/>
      <c r="X227" s="160"/>
      <c r="Y227" s="160"/>
      <c r="Z227" s="160"/>
      <c r="AA227" s="160"/>
      <c r="AB227" s="160"/>
      <c r="AC227" s="160"/>
      <c r="AD227" s="160"/>
      <c r="AE227" s="160"/>
      <c r="AF227" s="160"/>
      <c r="AG227" s="160"/>
      <c r="AH227" s="160"/>
      <c r="AI227" s="160"/>
      <c r="AJ227" s="160"/>
      <c r="AK227" s="160"/>
      <c r="AL227" s="160"/>
      <c r="AM227" s="160"/>
      <c r="AN227" s="160"/>
      <c r="AO227" s="160"/>
      <c r="AP227" s="160"/>
      <c r="AQ227" s="160"/>
      <c r="AR227" s="160"/>
      <c r="AS227" s="160"/>
      <c r="AT227" s="160"/>
      <c r="AU227" s="160"/>
    </row>
    <row r="228" spans="1:47" s="161" customFormat="1" ht="12.75" hidden="1">
      <c r="A228" s="163"/>
      <c r="B228" s="163"/>
      <c r="C228" s="163"/>
      <c r="D228" s="163"/>
      <c r="E228" s="163"/>
      <c r="F228" s="163"/>
      <c r="G228" s="163"/>
      <c r="H228" s="163"/>
      <c r="I228" s="163"/>
      <c r="J228" s="163"/>
      <c r="K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row>
    <row r="229" spans="1:47" s="161" customFormat="1" ht="12.75" hidden="1">
      <c r="A229" s="163"/>
      <c r="B229" s="163"/>
      <c r="C229" s="163"/>
      <c r="D229" s="163"/>
      <c r="E229" s="163"/>
      <c r="F229" s="163"/>
      <c r="G229" s="163"/>
      <c r="H229" s="163"/>
      <c r="I229" s="163"/>
      <c r="J229" s="163"/>
      <c r="K229" s="160"/>
      <c r="V229" s="160"/>
      <c r="W229" s="160"/>
      <c r="X229" s="160"/>
      <c r="Y229" s="160"/>
      <c r="Z229" s="160"/>
      <c r="AA229" s="160"/>
      <c r="AB229" s="160"/>
      <c r="AC229" s="160"/>
      <c r="AD229" s="160"/>
      <c r="AE229" s="160"/>
      <c r="AF229" s="160"/>
      <c r="AG229" s="160"/>
      <c r="AH229" s="160"/>
      <c r="AI229" s="160"/>
      <c r="AJ229" s="160"/>
      <c r="AK229" s="160"/>
      <c r="AL229" s="160"/>
      <c r="AM229" s="160"/>
      <c r="AN229" s="160"/>
      <c r="AO229" s="160"/>
      <c r="AP229" s="160"/>
      <c r="AQ229" s="160"/>
      <c r="AR229" s="160"/>
      <c r="AS229" s="160"/>
      <c r="AT229" s="160"/>
      <c r="AU229" s="160"/>
    </row>
    <row r="230" spans="1:47" s="161" customFormat="1" ht="12.75" hidden="1">
      <c r="A230" s="163"/>
      <c r="B230" s="163"/>
      <c r="C230" s="163"/>
      <c r="D230" s="163"/>
      <c r="E230" s="163"/>
      <c r="F230" s="163"/>
      <c r="G230" s="163"/>
      <c r="H230" s="163"/>
      <c r="I230" s="163"/>
      <c r="J230" s="163"/>
      <c r="K230" s="160"/>
      <c r="V230" s="160"/>
      <c r="W230" s="160"/>
      <c r="X230" s="160"/>
      <c r="Y230" s="160"/>
      <c r="Z230" s="160"/>
      <c r="AA230" s="160"/>
      <c r="AB230" s="160"/>
      <c r="AC230" s="160"/>
      <c r="AD230" s="160"/>
      <c r="AE230" s="160"/>
      <c r="AF230" s="160"/>
      <c r="AG230" s="160"/>
      <c r="AH230" s="160"/>
      <c r="AI230" s="160"/>
      <c r="AJ230" s="160"/>
      <c r="AK230" s="160"/>
      <c r="AL230" s="160"/>
      <c r="AM230" s="160"/>
      <c r="AN230" s="160"/>
      <c r="AO230" s="160"/>
      <c r="AP230" s="160"/>
      <c r="AQ230" s="160"/>
      <c r="AR230" s="160"/>
      <c r="AS230" s="160"/>
      <c r="AT230" s="160"/>
      <c r="AU230" s="160"/>
    </row>
    <row r="231" spans="1:47" s="161" customFormat="1" ht="12.75" hidden="1">
      <c r="A231" s="163"/>
      <c r="B231" s="163"/>
      <c r="C231" s="163"/>
      <c r="D231" s="163"/>
      <c r="E231" s="163"/>
      <c r="F231" s="163"/>
      <c r="G231" s="163"/>
      <c r="H231" s="163"/>
      <c r="I231" s="163"/>
      <c r="J231" s="163"/>
      <c r="K231" s="160"/>
      <c r="V231" s="160"/>
      <c r="W231" s="160"/>
      <c r="X231" s="160"/>
      <c r="Y231" s="160"/>
      <c r="Z231" s="160"/>
      <c r="AA231" s="160"/>
      <c r="AB231" s="160"/>
      <c r="AC231" s="160"/>
      <c r="AD231" s="160"/>
      <c r="AE231" s="160"/>
      <c r="AF231" s="160"/>
      <c r="AG231" s="160"/>
      <c r="AH231" s="160"/>
      <c r="AI231" s="160"/>
      <c r="AJ231" s="160"/>
      <c r="AK231" s="160"/>
      <c r="AL231" s="160"/>
      <c r="AM231" s="160"/>
      <c r="AN231" s="160"/>
      <c r="AO231" s="160"/>
      <c r="AP231" s="160"/>
      <c r="AQ231" s="160"/>
      <c r="AR231" s="160"/>
      <c r="AS231" s="160"/>
      <c r="AT231" s="160"/>
      <c r="AU231" s="160"/>
    </row>
    <row r="232" spans="1:47" s="161" customFormat="1" ht="12.75" hidden="1">
      <c r="A232" s="163"/>
      <c r="B232" s="163"/>
      <c r="C232" s="163"/>
      <c r="D232" s="163"/>
      <c r="E232" s="163"/>
      <c r="F232" s="163"/>
      <c r="G232" s="163"/>
      <c r="H232" s="163"/>
      <c r="I232" s="163"/>
      <c r="J232" s="163"/>
      <c r="K232" s="160"/>
      <c r="V232" s="160"/>
      <c r="W232" s="160"/>
      <c r="X232" s="160"/>
      <c r="Y232" s="160"/>
      <c r="Z232" s="160"/>
      <c r="AA232" s="160"/>
      <c r="AB232" s="160"/>
      <c r="AC232" s="160"/>
      <c r="AD232" s="160"/>
      <c r="AE232" s="160"/>
      <c r="AF232" s="160"/>
      <c r="AG232" s="160"/>
      <c r="AH232" s="160"/>
      <c r="AI232" s="160"/>
      <c r="AJ232" s="160"/>
      <c r="AK232" s="160"/>
      <c r="AL232" s="160"/>
      <c r="AM232" s="160"/>
      <c r="AN232" s="160"/>
      <c r="AO232" s="160"/>
      <c r="AP232" s="160"/>
      <c r="AQ232" s="160"/>
      <c r="AR232" s="160"/>
      <c r="AS232" s="160"/>
      <c r="AT232" s="160"/>
      <c r="AU232" s="160"/>
    </row>
    <row r="233" spans="1:47" s="161" customFormat="1" ht="12.75" hidden="1">
      <c r="A233" s="163"/>
      <c r="B233" s="163"/>
      <c r="C233" s="163"/>
      <c r="D233" s="163"/>
      <c r="E233" s="163"/>
      <c r="F233" s="163"/>
      <c r="G233" s="163"/>
      <c r="H233" s="163"/>
      <c r="I233" s="163"/>
      <c r="J233" s="163"/>
      <c r="K233" s="160"/>
      <c r="V233" s="160"/>
      <c r="W233" s="160"/>
      <c r="X233" s="160"/>
      <c r="Y233" s="160"/>
      <c r="Z233" s="160"/>
      <c r="AA233" s="160"/>
      <c r="AB233" s="160"/>
      <c r="AC233" s="160"/>
      <c r="AD233" s="160"/>
      <c r="AE233" s="160"/>
      <c r="AF233" s="160"/>
      <c r="AG233" s="160"/>
      <c r="AH233" s="160"/>
      <c r="AI233" s="160"/>
      <c r="AJ233" s="160"/>
      <c r="AK233" s="160"/>
      <c r="AL233" s="160"/>
      <c r="AM233" s="160"/>
      <c r="AN233" s="160"/>
      <c r="AO233" s="160"/>
      <c r="AP233" s="160"/>
      <c r="AQ233" s="160"/>
      <c r="AR233" s="160"/>
      <c r="AS233" s="160"/>
      <c r="AT233" s="160"/>
      <c r="AU233" s="160"/>
    </row>
    <row r="234" spans="1:47" s="161" customFormat="1" ht="12.75" hidden="1">
      <c r="A234" s="163"/>
      <c r="B234" s="163"/>
      <c r="C234" s="163"/>
      <c r="D234" s="163"/>
      <c r="E234" s="163"/>
      <c r="F234" s="163"/>
      <c r="G234" s="163"/>
      <c r="H234" s="163"/>
      <c r="I234" s="163"/>
      <c r="J234" s="163"/>
      <c r="K234" s="160"/>
      <c r="V234" s="160"/>
      <c r="W234" s="160"/>
      <c r="X234" s="160"/>
      <c r="Y234" s="160"/>
      <c r="Z234" s="160"/>
      <c r="AA234" s="160"/>
      <c r="AB234" s="160"/>
      <c r="AC234" s="160"/>
      <c r="AD234" s="160"/>
      <c r="AE234" s="160"/>
      <c r="AF234" s="160"/>
      <c r="AG234" s="160"/>
      <c r="AH234" s="160"/>
      <c r="AI234" s="160"/>
      <c r="AJ234" s="160"/>
      <c r="AK234" s="160"/>
      <c r="AL234" s="160"/>
      <c r="AM234" s="160"/>
      <c r="AN234" s="160"/>
      <c r="AO234" s="160"/>
      <c r="AP234" s="160"/>
      <c r="AQ234" s="160"/>
      <c r="AR234" s="160"/>
      <c r="AS234" s="160"/>
      <c r="AT234" s="160"/>
      <c r="AU234" s="160"/>
    </row>
    <row r="235" spans="1:47" s="161" customFormat="1" ht="12.75" hidden="1">
      <c r="A235" s="163"/>
      <c r="B235" s="163"/>
      <c r="C235" s="163"/>
      <c r="D235" s="163"/>
      <c r="E235" s="163"/>
      <c r="F235" s="163"/>
      <c r="G235" s="163"/>
      <c r="H235" s="163"/>
      <c r="I235" s="163"/>
      <c r="J235" s="163"/>
      <c r="K235" s="160"/>
      <c r="V235" s="160"/>
      <c r="W235" s="160"/>
      <c r="X235" s="160"/>
      <c r="Y235" s="160"/>
      <c r="Z235" s="160"/>
      <c r="AA235" s="160"/>
      <c r="AB235" s="160"/>
      <c r="AC235" s="160"/>
      <c r="AD235" s="160"/>
      <c r="AE235" s="160"/>
      <c r="AF235" s="160"/>
      <c r="AG235" s="160"/>
      <c r="AH235" s="160"/>
      <c r="AI235" s="160"/>
      <c r="AJ235" s="160"/>
      <c r="AK235" s="160"/>
      <c r="AL235" s="160"/>
      <c r="AM235" s="160"/>
      <c r="AN235" s="160"/>
      <c r="AO235" s="160"/>
      <c r="AP235" s="160"/>
      <c r="AQ235" s="160"/>
      <c r="AR235" s="160"/>
      <c r="AS235" s="160"/>
      <c r="AT235" s="160"/>
      <c r="AU235" s="160"/>
    </row>
    <row r="236" spans="1:47" s="161" customFormat="1" ht="12.75" hidden="1">
      <c r="A236" s="163"/>
      <c r="B236" s="163"/>
      <c r="C236" s="163"/>
      <c r="D236" s="163"/>
      <c r="E236" s="163"/>
      <c r="F236" s="163"/>
      <c r="G236" s="163"/>
      <c r="H236" s="163"/>
      <c r="I236" s="163"/>
      <c r="J236" s="163"/>
      <c r="K236" s="160"/>
      <c r="V236" s="160"/>
      <c r="W236" s="160"/>
      <c r="X236" s="160"/>
      <c r="Y236" s="160"/>
      <c r="Z236" s="160"/>
      <c r="AA236" s="160"/>
      <c r="AB236" s="160"/>
      <c r="AC236" s="160"/>
      <c r="AD236" s="160"/>
      <c r="AE236" s="160"/>
      <c r="AF236" s="160"/>
      <c r="AG236" s="160"/>
      <c r="AH236" s="160"/>
      <c r="AI236" s="160"/>
      <c r="AJ236" s="160"/>
      <c r="AK236" s="160"/>
      <c r="AL236" s="160"/>
      <c r="AM236" s="160"/>
      <c r="AN236" s="160"/>
      <c r="AO236" s="160"/>
      <c r="AP236" s="160"/>
      <c r="AQ236" s="160"/>
      <c r="AR236" s="160"/>
      <c r="AS236" s="160"/>
      <c r="AT236" s="160"/>
      <c r="AU236" s="160"/>
    </row>
    <row r="237" spans="1:47" s="161" customFormat="1" ht="12.75" hidden="1">
      <c r="A237" s="163"/>
      <c r="B237" s="163"/>
      <c r="C237" s="163"/>
      <c r="D237" s="163"/>
      <c r="E237" s="163"/>
      <c r="F237" s="163"/>
      <c r="G237" s="163"/>
      <c r="H237" s="163"/>
      <c r="I237" s="163"/>
      <c r="J237" s="163"/>
      <c r="K237" s="160"/>
      <c r="V237" s="160"/>
      <c r="W237" s="160"/>
      <c r="X237" s="160"/>
      <c r="Y237" s="160"/>
      <c r="Z237" s="160"/>
      <c r="AA237" s="160"/>
      <c r="AB237" s="160"/>
      <c r="AC237" s="160"/>
      <c r="AD237" s="160"/>
      <c r="AE237" s="160"/>
      <c r="AF237" s="160"/>
      <c r="AG237" s="160"/>
      <c r="AH237" s="160"/>
      <c r="AI237" s="160"/>
      <c r="AJ237" s="160"/>
      <c r="AK237" s="160"/>
      <c r="AL237" s="160"/>
      <c r="AM237" s="160"/>
      <c r="AN237" s="160"/>
      <c r="AO237" s="160"/>
      <c r="AP237" s="160"/>
      <c r="AQ237" s="160"/>
      <c r="AR237" s="160"/>
      <c r="AS237" s="160"/>
      <c r="AT237" s="160"/>
      <c r="AU237" s="160"/>
    </row>
    <row r="238" spans="1:47" s="161" customFormat="1" ht="12.75" hidden="1">
      <c r="A238" s="163"/>
      <c r="B238" s="163"/>
      <c r="C238" s="163"/>
      <c r="D238" s="163"/>
      <c r="E238" s="163"/>
      <c r="F238" s="163"/>
      <c r="G238" s="163"/>
      <c r="H238" s="163"/>
      <c r="I238" s="163"/>
      <c r="J238" s="163"/>
      <c r="K238" s="160"/>
      <c r="V238" s="160"/>
      <c r="W238" s="160"/>
      <c r="X238" s="160"/>
      <c r="Y238" s="160"/>
      <c r="Z238" s="160"/>
      <c r="AA238" s="160"/>
      <c r="AB238" s="160"/>
      <c r="AC238" s="160"/>
      <c r="AD238" s="160"/>
      <c r="AE238" s="160"/>
      <c r="AF238" s="160"/>
      <c r="AG238" s="160"/>
      <c r="AH238" s="160"/>
      <c r="AI238" s="160"/>
      <c r="AJ238" s="160"/>
      <c r="AK238" s="160"/>
      <c r="AL238" s="160"/>
      <c r="AM238" s="160"/>
      <c r="AN238" s="160"/>
      <c r="AO238" s="160"/>
      <c r="AP238" s="160"/>
      <c r="AQ238" s="160"/>
      <c r="AR238" s="160"/>
      <c r="AS238" s="160"/>
      <c r="AT238" s="160"/>
      <c r="AU238" s="160"/>
    </row>
    <row r="239" spans="1:47" s="161" customFormat="1" ht="12.75" hidden="1">
      <c r="A239" s="163"/>
      <c r="B239" s="163"/>
      <c r="C239" s="163"/>
      <c r="D239" s="163"/>
      <c r="E239" s="163"/>
      <c r="F239" s="163"/>
      <c r="G239" s="163"/>
      <c r="H239" s="163"/>
      <c r="I239" s="163"/>
      <c r="J239" s="163"/>
      <c r="K239" s="160"/>
      <c r="V239" s="160"/>
      <c r="W239" s="160"/>
      <c r="X239" s="160"/>
      <c r="Y239" s="160"/>
      <c r="Z239" s="160"/>
      <c r="AA239" s="160"/>
      <c r="AB239" s="160"/>
      <c r="AC239" s="160"/>
      <c r="AD239" s="160"/>
      <c r="AE239" s="160"/>
      <c r="AF239" s="160"/>
      <c r="AG239" s="160"/>
      <c r="AH239" s="160"/>
      <c r="AI239" s="160"/>
      <c r="AJ239" s="160"/>
      <c r="AK239" s="160"/>
      <c r="AL239" s="160"/>
      <c r="AM239" s="160"/>
      <c r="AN239" s="160"/>
      <c r="AO239" s="160"/>
      <c r="AP239" s="160"/>
      <c r="AQ239" s="160"/>
      <c r="AR239" s="160"/>
      <c r="AS239" s="160"/>
      <c r="AT239" s="160"/>
      <c r="AU239" s="160"/>
    </row>
    <row r="240" spans="1:47" s="161" customFormat="1" ht="12.75" hidden="1">
      <c r="A240" s="163"/>
      <c r="B240" s="163"/>
      <c r="C240" s="163"/>
      <c r="D240" s="163"/>
      <c r="E240" s="163"/>
      <c r="F240" s="163"/>
      <c r="G240" s="163"/>
      <c r="H240" s="163"/>
      <c r="I240" s="163"/>
      <c r="J240" s="163"/>
      <c r="K240" s="160"/>
      <c r="V240" s="160"/>
      <c r="W240" s="160"/>
      <c r="X240" s="160"/>
      <c r="Y240" s="160"/>
      <c r="Z240" s="160"/>
      <c r="AA240" s="160"/>
      <c r="AB240" s="160"/>
      <c r="AC240" s="160"/>
      <c r="AD240" s="160"/>
      <c r="AE240" s="160"/>
      <c r="AF240" s="160"/>
      <c r="AG240" s="160"/>
      <c r="AH240" s="160"/>
      <c r="AI240" s="160"/>
      <c r="AJ240" s="160"/>
      <c r="AK240" s="160"/>
      <c r="AL240" s="160"/>
      <c r="AM240" s="160"/>
      <c r="AN240" s="160"/>
      <c r="AO240" s="160"/>
      <c r="AP240" s="160"/>
      <c r="AQ240" s="160"/>
      <c r="AR240" s="160"/>
      <c r="AS240" s="160"/>
      <c r="AT240" s="160"/>
      <c r="AU240" s="160"/>
    </row>
    <row r="241" spans="1:47" s="161" customFormat="1" ht="12.75" hidden="1">
      <c r="A241" s="163"/>
      <c r="B241" s="163"/>
      <c r="C241" s="163"/>
      <c r="D241" s="163"/>
      <c r="E241" s="163"/>
      <c r="F241" s="163"/>
      <c r="G241" s="163"/>
      <c r="H241" s="163"/>
      <c r="I241" s="163"/>
      <c r="J241" s="163"/>
      <c r="K241" s="160"/>
      <c r="V241" s="160"/>
      <c r="W241" s="160"/>
      <c r="X241" s="160"/>
      <c r="Y241" s="160"/>
      <c r="Z241" s="160"/>
      <c r="AA241" s="160"/>
      <c r="AB241" s="160"/>
      <c r="AC241" s="160"/>
      <c r="AD241" s="160"/>
      <c r="AE241" s="160"/>
      <c r="AF241" s="160"/>
      <c r="AG241" s="160"/>
      <c r="AH241" s="160"/>
      <c r="AI241" s="160"/>
      <c r="AJ241" s="160"/>
      <c r="AK241" s="160"/>
      <c r="AL241" s="160"/>
      <c r="AM241" s="160"/>
      <c r="AN241" s="160"/>
      <c r="AO241" s="160"/>
      <c r="AP241" s="160"/>
      <c r="AQ241" s="160"/>
      <c r="AR241" s="160"/>
      <c r="AS241" s="160"/>
      <c r="AT241" s="160"/>
      <c r="AU241" s="160"/>
    </row>
    <row r="242" spans="1:47" s="161" customFormat="1" ht="12.75" hidden="1">
      <c r="A242" s="163"/>
      <c r="B242" s="163"/>
      <c r="C242" s="163"/>
      <c r="D242" s="163"/>
      <c r="E242" s="163"/>
      <c r="F242" s="163"/>
      <c r="G242" s="163"/>
      <c r="H242" s="163"/>
      <c r="I242" s="163"/>
      <c r="J242" s="163"/>
      <c r="K242" s="160"/>
      <c r="V242" s="160"/>
      <c r="W242" s="160"/>
      <c r="X242" s="160"/>
      <c r="Y242" s="160"/>
      <c r="Z242" s="160"/>
      <c r="AA242" s="160"/>
      <c r="AB242" s="160"/>
      <c r="AC242" s="160"/>
      <c r="AD242" s="160"/>
      <c r="AE242" s="160"/>
      <c r="AF242" s="160"/>
      <c r="AG242" s="160"/>
      <c r="AH242" s="160"/>
      <c r="AI242" s="160"/>
      <c r="AJ242" s="160"/>
      <c r="AK242" s="160"/>
      <c r="AL242" s="160"/>
      <c r="AM242" s="160"/>
      <c r="AN242" s="160"/>
      <c r="AO242" s="160"/>
      <c r="AP242" s="160"/>
      <c r="AQ242" s="160"/>
      <c r="AR242" s="160"/>
      <c r="AS242" s="160"/>
      <c r="AT242" s="160"/>
      <c r="AU242" s="160"/>
    </row>
    <row r="243" spans="1:47" s="161" customFormat="1" ht="12.75" hidden="1">
      <c r="A243" s="163"/>
      <c r="B243" s="163"/>
      <c r="C243" s="163"/>
      <c r="D243" s="163"/>
      <c r="E243" s="163"/>
      <c r="F243" s="163"/>
      <c r="G243" s="163"/>
      <c r="H243" s="163"/>
      <c r="I243" s="163"/>
      <c r="J243" s="163"/>
      <c r="K243" s="160"/>
      <c r="V243" s="160"/>
      <c r="W243" s="160"/>
      <c r="X243" s="160"/>
      <c r="Y243" s="160"/>
      <c r="Z243" s="160"/>
      <c r="AA243" s="160"/>
      <c r="AB243" s="160"/>
      <c r="AC243" s="160"/>
      <c r="AD243" s="160"/>
      <c r="AE243" s="160"/>
      <c r="AF243" s="160"/>
      <c r="AG243" s="160"/>
      <c r="AH243" s="160"/>
      <c r="AI243" s="160"/>
      <c r="AJ243" s="160"/>
      <c r="AK243" s="160"/>
      <c r="AL243" s="160"/>
      <c r="AM243" s="160"/>
      <c r="AN243" s="160"/>
      <c r="AO243" s="160"/>
      <c r="AP243" s="160"/>
      <c r="AQ243" s="160"/>
      <c r="AR243" s="160"/>
      <c r="AS243" s="160"/>
      <c r="AT243" s="160"/>
      <c r="AU243" s="160"/>
    </row>
    <row r="244" spans="1:47" s="161" customFormat="1" ht="12.75" hidden="1">
      <c r="A244" s="163"/>
      <c r="B244" s="163"/>
      <c r="C244" s="163"/>
      <c r="D244" s="163"/>
      <c r="E244" s="163"/>
      <c r="F244" s="163"/>
      <c r="G244" s="163"/>
      <c r="H244" s="163"/>
      <c r="I244" s="163"/>
      <c r="J244" s="163"/>
      <c r="K244" s="160"/>
      <c r="V244" s="160"/>
      <c r="W244" s="160"/>
      <c r="X244" s="160"/>
      <c r="Y244" s="160"/>
      <c r="Z244" s="160"/>
      <c r="AA244" s="160"/>
      <c r="AB244" s="160"/>
      <c r="AC244" s="160"/>
      <c r="AD244" s="160"/>
      <c r="AE244" s="160"/>
      <c r="AF244" s="160"/>
      <c r="AG244" s="160"/>
      <c r="AH244" s="160"/>
      <c r="AI244" s="160"/>
      <c r="AJ244" s="160"/>
      <c r="AK244" s="160"/>
      <c r="AL244" s="160"/>
      <c r="AM244" s="160"/>
      <c r="AN244" s="160"/>
      <c r="AO244" s="160"/>
      <c r="AP244" s="160"/>
      <c r="AQ244" s="160"/>
      <c r="AR244" s="160"/>
      <c r="AS244" s="160"/>
      <c r="AT244" s="160"/>
      <c r="AU244" s="160"/>
    </row>
    <row r="245" spans="1:47" s="161" customFormat="1" ht="12.75" hidden="1">
      <c r="A245" s="163"/>
      <c r="B245" s="163"/>
      <c r="C245" s="163"/>
      <c r="D245" s="163"/>
      <c r="E245" s="163"/>
      <c r="F245" s="163"/>
      <c r="G245" s="163"/>
      <c r="H245" s="163"/>
      <c r="I245" s="163"/>
      <c r="J245" s="163"/>
      <c r="K245" s="160"/>
      <c r="V245" s="160"/>
      <c r="W245" s="160"/>
      <c r="X245" s="160"/>
      <c r="Y245" s="160"/>
      <c r="Z245" s="160"/>
      <c r="AA245" s="160"/>
      <c r="AB245" s="160"/>
      <c r="AC245" s="160"/>
      <c r="AD245" s="160"/>
      <c r="AE245" s="160"/>
      <c r="AF245" s="160"/>
      <c r="AG245" s="160"/>
      <c r="AH245" s="160"/>
      <c r="AI245" s="160"/>
      <c r="AJ245" s="160"/>
      <c r="AK245" s="160"/>
      <c r="AL245" s="160"/>
      <c r="AM245" s="160"/>
      <c r="AN245" s="160"/>
      <c r="AO245" s="160"/>
      <c r="AP245" s="160"/>
      <c r="AQ245" s="160"/>
      <c r="AR245" s="160"/>
      <c r="AS245" s="160"/>
      <c r="AT245" s="160"/>
      <c r="AU245" s="160"/>
    </row>
    <row r="246" spans="1:47" s="161" customFormat="1" ht="12.75" hidden="1">
      <c r="A246" s="163"/>
      <c r="B246" s="163"/>
      <c r="C246" s="163"/>
      <c r="D246" s="163"/>
      <c r="E246" s="163"/>
      <c r="F246" s="163"/>
      <c r="G246" s="163"/>
      <c r="H246" s="163"/>
      <c r="I246" s="163"/>
      <c r="J246" s="163"/>
      <c r="K246" s="160"/>
      <c r="V246" s="160"/>
      <c r="W246" s="160"/>
      <c r="X246" s="160"/>
      <c r="Y246" s="160"/>
      <c r="Z246" s="160"/>
      <c r="AA246" s="160"/>
      <c r="AB246" s="160"/>
      <c r="AC246" s="160"/>
      <c r="AD246" s="160"/>
      <c r="AE246" s="160"/>
      <c r="AF246" s="160"/>
      <c r="AG246" s="160"/>
      <c r="AH246" s="160"/>
      <c r="AI246" s="160"/>
      <c r="AJ246" s="160"/>
      <c r="AK246" s="160"/>
      <c r="AL246" s="160"/>
      <c r="AM246" s="160"/>
      <c r="AN246" s="160"/>
      <c r="AO246" s="160"/>
      <c r="AP246" s="160"/>
      <c r="AQ246" s="160"/>
      <c r="AR246" s="160"/>
      <c r="AS246" s="160"/>
      <c r="AT246" s="160"/>
      <c r="AU246" s="160"/>
    </row>
    <row r="247" spans="1:47" s="161" customFormat="1" ht="12.75" hidden="1">
      <c r="A247" s="163"/>
      <c r="B247" s="163"/>
      <c r="C247" s="163"/>
      <c r="D247" s="163"/>
      <c r="E247" s="163"/>
      <c r="F247" s="163"/>
      <c r="G247" s="163"/>
      <c r="H247" s="163"/>
      <c r="I247" s="163"/>
      <c r="J247" s="163"/>
      <c r="K247" s="160"/>
      <c r="V247" s="160"/>
      <c r="W247" s="160"/>
      <c r="X247" s="160"/>
      <c r="Y247" s="160"/>
      <c r="Z247" s="160"/>
      <c r="AA247" s="160"/>
      <c r="AB247" s="160"/>
      <c r="AC247" s="160"/>
      <c r="AD247" s="160"/>
      <c r="AE247" s="160"/>
      <c r="AF247" s="160"/>
      <c r="AG247" s="160"/>
      <c r="AH247" s="160"/>
      <c r="AI247" s="160"/>
      <c r="AJ247" s="160"/>
      <c r="AK247" s="160"/>
      <c r="AL247" s="160"/>
      <c r="AM247" s="160"/>
      <c r="AN247" s="160"/>
      <c r="AO247" s="160"/>
      <c r="AP247" s="160"/>
      <c r="AQ247" s="160"/>
      <c r="AR247" s="160"/>
      <c r="AS247" s="160"/>
      <c r="AT247" s="160"/>
      <c r="AU247" s="160"/>
    </row>
    <row r="248" spans="1:47" s="161" customFormat="1" ht="12.75" hidden="1">
      <c r="A248" s="163"/>
      <c r="B248" s="163"/>
      <c r="C248" s="163"/>
      <c r="D248" s="163"/>
      <c r="E248" s="163"/>
      <c r="F248" s="163"/>
      <c r="G248" s="163"/>
      <c r="H248" s="163"/>
      <c r="I248" s="163"/>
      <c r="J248" s="163"/>
      <c r="K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row>
    <row r="249" spans="1:47" s="161" customFormat="1" ht="12.75" hidden="1">
      <c r="A249" s="163"/>
      <c r="B249" s="163"/>
      <c r="C249" s="163"/>
      <c r="D249" s="163"/>
      <c r="E249" s="163"/>
      <c r="F249" s="163"/>
      <c r="G249" s="163"/>
      <c r="H249" s="163"/>
      <c r="I249" s="163"/>
      <c r="J249" s="163"/>
      <c r="K249" s="160"/>
      <c r="V249" s="160"/>
      <c r="W249" s="160"/>
      <c r="X249" s="160"/>
      <c r="Y249" s="160"/>
      <c r="Z249" s="160"/>
      <c r="AA249" s="160"/>
      <c r="AB249" s="160"/>
      <c r="AC249" s="160"/>
      <c r="AD249" s="160"/>
      <c r="AE249" s="160"/>
      <c r="AF249" s="160"/>
      <c r="AG249" s="160"/>
      <c r="AH249" s="160"/>
      <c r="AI249" s="160"/>
      <c r="AJ249" s="160"/>
      <c r="AK249" s="160"/>
      <c r="AL249" s="160"/>
      <c r="AM249" s="160"/>
      <c r="AN249" s="160"/>
      <c r="AO249" s="160"/>
      <c r="AP249" s="160"/>
      <c r="AQ249" s="160"/>
      <c r="AR249" s="160"/>
      <c r="AS249" s="160"/>
      <c r="AT249" s="160"/>
      <c r="AU249" s="160"/>
    </row>
    <row r="250" spans="1:47" s="161" customFormat="1" ht="12.75" hidden="1">
      <c r="A250" s="163"/>
      <c r="B250" s="163"/>
      <c r="C250" s="163"/>
      <c r="D250" s="163"/>
      <c r="E250" s="163"/>
      <c r="F250" s="163"/>
      <c r="G250" s="163"/>
      <c r="H250" s="163"/>
      <c r="I250" s="163"/>
      <c r="J250" s="163"/>
      <c r="K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row>
    <row r="251" spans="1:47" s="161" customFormat="1" ht="12.75" hidden="1">
      <c r="A251" s="163"/>
      <c r="B251" s="163"/>
      <c r="C251" s="163"/>
      <c r="D251" s="163"/>
      <c r="E251" s="163"/>
      <c r="F251" s="163"/>
      <c r="G251" s="163"/>
      <c r="H251" s="163"/>
      <c r="I251" s="163"/>
      <c r="J251" s="163"/>
      <c r="K251" s="160"/>
      <c r="V251" s="160"/>
      <c r="W251" s="160"/>
      <c r="X251" s="160"/>
      <c r="Y251" s="160"/>
      <c r="Z251" s="160"/>
      <c r="AA251" s="160"/>
      <c r="AB251" s="160"/>
      <c r="AC251" s="160"/>
      <c r="AD251" s="160"/>
      <c r="AE251" s="160"/>
      <c r="AF251" s="160"/>
      <c r="AG251" s="160"/>
      <c r="AH251" s="160"/>
      <c r="AI251" s="160"/>
      <c r="AJ251" s="160"/>
      <c r="AK251" s="160"/>
      <c r="AL251" s="160"/>
      <c r="AM251" s="160"/>
      <c r="AN251" s="160"/>
      <c r="AO251" s="160"/>
      <c r="AP251" s="160"/>
      <c r="AQ251" s="160"/>
      <c r="AR251" s="160"/>
      <c r="AS251" s="160"/>
      <c r="AT251" s="160"/>
      <c r="AU251" s="160"/>
    </row>
    <row r="252" spans="1:47" s="161" customFormat="1" ht="12.75" hidden="1">
      <c r="A252" s="163"/>
      <c r="B252" s="163"/>
      <c r="C252" s="163"/>
      <c r="D252" s="163"/>
      <c r="E252" s="163"/>
      <c r="F252" s="163"/>
      <c r="G252" s="163"/>
      <c r="H252" s="163"/>
      <c r="I252" s="163"/>
      <c r="J252" s="163"/>
      <c r="K252" s="160"/>
      <c r="V252" s="160"/>
      <c r="W252" s="160"/>
      <c r="X252" s="160"/>
      <c r="Y252" s="160"/>
      <c r="Z252" s="160"/>
      <c r="AA252" s="160"/>
      <c r="AB252" s="160"/>
      <c r="AC252" s="160"/>
      <c r="AD252" s="160"/>
      <c r="AE252" s="160"/>
      <c r="AF252" s="160"/>
      <c r="AG252" s="160"/>
      <c r="AH252" s="160"/>
      <c r="AI252" s="160"/>
      <c r="AJ252" s="160"/>
      <c r="AK252" s="160"/>
      <c r="AL252" s="160"/>
      <c r="AM252" s="160"/>
      <c r="AN252" s="160"/>
      <c r="AO252" s="160"/>
      <c r="AP252" s="160"/>
      <c r="AQ252" s="160"/>
      <c r="AR252" s="160"/>
      <c r="AS252" s="160"/>
      <c r="AT252" s="160"/>
      <c r="AU252" s="160"/>
    </row>
    <row r="253" spans="1:47" s="161" customFormat="1" ht="12.75" hidden="1">
      <c r="A253" s="163"/>
      <c r="B253" s="163"/>
      <c r="C253" s="163"/>
      <c r="D253" s="163"/>
      <c r="E253" s="163"/>
      <c r="F253" s="163"/>
      <c r="G253" s="163"/>
      <c r="H253" s="163"/>
      <c r="I253" s="163"/>
      <c r="J253" s="163"/>
      <c r="K253" s="160"/>
      <c r="V253" s="160"/>
      <c r="W253" s="160"/>
      <c r="X253" s="160"/>
      <c r="Y253" s="160"/>
      <c r="Z253" s="160"/>
      <c r="AA253" s="160"/>
      <c r="AB253" s="160"/>
      <c r="AC253" s="160"/>
      <c r="AD253" s="160"/>
      <c r="AE253" s="160"/>
      <c r="AF253" s="160"/>
      <c r="AG253" s="160"/>
      <c r="AH253" s="160"/>
      <c r="AI253" s="160"/>
      <c r="AJ253" s="160"/>
      <c r="AK253" s="160"/>
      <c r="AL253" s="160"/>
      <c r="AM253" s="160"/>
      <c r="AN253" s="160"/>
      <c r="AO253" s="160"/>
      <c r="AP253" s="160"/>
      <c r="AQ253" s="160"/>
      <c r="AR253" s="160"/>
      <c r="AS253" s="160"/>
      <c r="AT253" s="160"/>
      <c r="AU253" s="160"/>
    </row>
    <row r="254" spans="1:47" s="161" customFormat="1" ht="12.75" hidden="1">
      <c r="A254" s="163"/>
      <c r="B254" s="163"/>
      <c r="C254" s="163"/>
      <c r="D254" s="163"/>
      <c r="E254" s="163"/>
      <c r="F254" s="163"/>
      <c r="G254" s="163"/>
      <c r="H254" s="163"/>
      <c r="I254" s="163"/>
      <c r="J254" s="163"/>
      <c r="K254" s="160"/>
      <c r="V254" s="160"/>
      <c r="W254" s="160"/>
      <c r="X254" s="160"/>
      <c r="Y254" s="160"/>
      <c r="Z254" s="160"/>
      <c r="AA254" s="160"/>
      <c r="AB254" s="160"/>
      <c r="AC254" s="160"/>
      <c r="AD254" s="160"/>
      <c r="AE254" s="160"/>
      <c r="AF254" s="160"/>
      <c r="AG254" s="160"/>
      <c r="AH254" s="160"/>
      <c r="AI254" s="160"/>
      <c r="AJ254" s="160"/>
      <c r="AK254" s="160"/>
      <c r="AL254" s="160"/>
      <c r="AM254" s="160"/>
      <c r="AN254" s="160"/>
      <c r="AO254" s="160"/>
      <c r="AP254" s="160"/>
      <c r="AQ254" s="160"/>
      <c r="AR254" s="160"/>
      <c r="AS254" s="160"/>
      <c r="AT254" s="160"/>
      <c r="AU254" s="160"/>
    </row>
    <row r="255" spans="1:47" s="161" customFormat="1" ht="12.75" hidden="1">
      <c r="A255" s="163"/>
      <c r="B255" s="163"/>
      <c r="C255" s="163"/>
      <c r="D255" s="163"/>
      <c r="E255" s="163"/>
      <c r="F255" s="163"/>
      <c r="G255" s="163"/>
      <c r="H255" s="163"/>
      <c r="I255" s="163"/>
      <c r="J255" s="163"/>
      <c r="K255" s="160"/>
      <c r="V255" s="160"/>
      <c r="W255" s="160"/>
      <c r="X255" s="160"/>
      <c r="Y255" s="160"/>
      <c r="Z255" s="160"/>
      <c r="AA255" s="160"/>
      <c r="AB255" s="160"/>
      <c r="AC255" s="160"/>
      <c r="AD255" s="160"/>
      <c r="AE255" s="160"/>
      <c r="AF255" s="160"/>
      <c r="AG255" s="160"/>
      <c r="AH255" s="160"/>
      <c r="AI255" s="160"/>
      <c r="AJ255" s="160"/>
      <c r="AK255" s="160"/>
      <c r="AL255" s="160"/>
      <c r="AM255" s="160"/>
      <c r="AN255" s="160"/>
      <c r="AO255" s="160"/>
      <c r="AP255" s="160"/>
      <c r="AQ255" s="160"/>
      <c r="AR255" s="160"/>
      <c r="AS255" s="160"/>
      <c r="AT255" s="160"/>
      <c r="AU255" s="160"/>
    </row>
    <row r="256" spans="1:47" s="161" customFormat="1" ht="12.75" hidden="1">
      <c r="A256" s="163"/>
      <c r="B256" s="163"/>
      <c r="C256" s="163"/>
      <c r="D256" s="163"/>
      <c r="E256" s="163"/>
      <c r="F256" s="163"/>
      <c r="G256" s="163"/>
      <c r="H256" s="163"/>
      <c r="I256" s="163"/>
      <c r="J256" s="163"/>
      <c r="K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row>
    <row r="257" spans="1:47" s="161" customFormat="1" ht="12.75" hidden="1">
      <c r="A257" s="163"/>
      <c r="B257" s="163"/>
      <c r="C257" s="163"/>
      <c r="D257" s="163"/>
      <c r="E257" s="163"/>
      <c r="F257" s="163"/>
      <c r="G257" s="163"/>
      <c r="H257" s="163"/>
      <c r="I257" s="163"/>
      <c r="J257" s="163"/>
      <c r="K257" s="160"/>
      <c r="V257" s="160"/>
      <c r="W257" s="160"/>
      <c r="X257" s="160"/>
      <c r="Y257" s="160"/>
      <c r="Z257" s="160"/>
      <c r="AA257" s="160"/>
      <c r="AB257" s="160"/>
      <c r="AC257" s="160"/>
      <c r="AD257" s="160"/>
      <c r="AE257" s="160"/>
      <c r="AF257" s="160"/>
      <c r="AG257" s="160"/>
      <c r="AH257" s="160"/>
      <c r="AI257" s="160"/>
      <c r="AJ257" s="160"/>
      <c r="AK257" s="160"/>
      <c r="AL257" s="160"/>
      <c r="AM257" s="160"/>
      <c r="AN257" s="160"/>
      <c r="AO257" s="160"/>
      <c r="AP257" s="160"/>
      <c r="AQ257" s="160"/>
      <c r="AR257" s="160"/>
      <c r="AS257" s="160"/>
      <c r="AT257" s="160"/>
      <c r="AU257" s="160"/>
    </row>
    <row r="258" spans="1:47" s="161" customFormat="1" ht="12.75" hidden="1">
      <c r="A258" s="163"/>
      <c r="B258" s="163"/>
      <c r="C258" s="163"/>
      <c r="D258" s="163"/>
      <c r="E258" s="163"/>
      <c r="F258" s="163"/>
      <c r="G258" s="163"/>
      <c r="H258" s="163"/>
      <c r="I258" s="163"/>
      <c r="J258" s="163"/>
      <c r="K258" s="160"/>
      <c r="V258" s="160"/>
      <c r="W258" s="160"/>
      <c r="X258" s="160"/>
      <c r="Y258" s="160"/>
      <c r="Z258" s="160"/>
      <c r="AA258" s="160"/>
      <c r="AB258" s="160"/>
      <c r="AC258" s="160"/>
      <c r="AD258" s="160"/>
      <c r="AE258" s="160"/>
      <c r="AF258" s="160"/>
      <c r="AG258" s="160"/>
      <c r="AH258" s="160"/>
      <c r="AI258" s="160"/>
      <c r="AJ258" s="160"/>
      <c r="AK258" s="160"/>
      <c r="AL258" s="160"/>
      <c r="AM258" s="160"/>
      <c r="AN258" s="160"/>
      <c r="AO258" s="160"/>
      <c r="AP258" s="160"/>
      <c r="AQ258" s="160"/>
      <c r="AR258" s="160"/>
      <c r="AS258" s="160"/>
      <c r="AT258" s="160"/>
      <c r="AU258" s="160"/>
    </row>
    <row r="259" spans="1:47" s="161" customFormat="1" ht="12.75" hidden="1">
      <c r="A259" s="163"/>
      <c r="B259" s="163"/>
      <c r="C259" s="163"/>
      <c r="D259" s="163"/>
      <c r="E259" s="163"/>
      <c r="F259" s="163"/>
      <c r="G259" s="163"/>
      <c r="H259" s="163"/>
      <c r="I259" s="163"/>
      <c r="J259" s="163"/>
      <c r="K259" s="160"/>
      <c r="V259" s="160"/>
      <c r="W259" s="160"/>
      <c r="X259" s="160"/>
      <c r="Y259" s="160"/>
      <c r="Z259" s="160"/>
      <c r="AA259" s="160"/>
      <c r="AB259" s="160"/>
      <c r="AC259" s="160"/>
      <c r="AD259" s="160"/>
      <c r="AE259" s="160"/>
      <c r="AF259" s="160"/>
      <c r="AG259" s="160"/>
      <c r="AH259" s="160"/>
      <c r="AI259" s="160"/>
      <c r="AJ259" s="160"/>
      <c r="AK259" s="160"/>
      <c r="AL259" s="160"/>
      <c r="AM259" s="160"/>
      <c r="AN259" s="160"/>
      <c r="AO259" s="160"/>
      <c r="AP259" s="160"/>
      <c r="AQ259" s="160"/>
      <c r="AR259" s="160"/>
      <c r="AS259" s="160"/>
      <c r="AT259" s="160"/>
      <c r="AU259" s="160"/>
    </row>
    <row r="260" spans="1:47" s="161" customFormat="1" ht="12.75" hidden="1">
      <c r="A260" s="163"/>
      <c r="B260" s="163"/>
      <c r="C260" s="163"/>
      <c r="D260" s="163"/>
      <c r="E260" s="163"/>
      <c r="F260" s="163"/>
      <c r="G260" s="163"/>
      <c r="H260" s="163"/>
      <c r="I260" s="163"/>
      <c r="J260" s="163"/>
      <c r="K260" s="160"/>
      <c r="V260" s="160"/>
      <c r="W260" s="160"/>
      <c r="X260" s="160"/>
      <c r="Y260" s="160"/>
      <c r="Z260" s="160"/>
      <c r="AA260" s="160"/>
      <c r="AB260" s="160"/>
      <c r="AC260" s="160"/>
      <c r="AD260" s="160"/>
      <c r="AE260" s="160"/>
      <c r="AF260" s="160"/>
      <c r="AG260" s="160"/>
      <c r="AH260" s="160"/>
      <c r="AI260" s="160"/>
      <c r="AJ260" s="160"/>
      <c r="AK260" s="160"/>
      <c r="AL260" s="160"/>
      <c r="AM260" s="160"/>
      <c r="AN260" s="160"/>
      <c r="AO260" s="160"/>
      <c r="AP260" s="160"/>
      <c r="AQ260" s="160"/>
      <c r="AR260" s="160"/>
      <c r="AS260" s="160"/>
      <c r="AT260" s="160"/>
      <c r="AU260" s="160"/>
    </row>
    <row r="261" spans="1:47" s="161" customFormat="1" ht="12.75" hidden="1">
      <c r="A261" s="163"/>
      <c r="B261" s="163"/>
      <c r="C261" s="163"/>
      <c r="D261" s="163"/>
      <c r="E261" s="163"/>
      <c r="F261" s="163"/>
      <c r="G261" s="163"/>
      <c r="H261" s="163"/>
      <c r="I261" s="163"/>
      <c r="J261" s="163"/>
      <c r="K261" s="160"/>
      <c r="V261" s="160"/>
      <c r="W261" s="160"/>
      <c r="X261" s="160"/>
      <c r="Y261" s="160"/>
      <c r="Z261" s="160"/>
      <c r="AA261" s="160"/>
      <c r="AB261" s="160"/>
      <c r="AC261" s="160"/>
      <c r="AD261" s="160"/>
      <c r="AE261" s="160"/>
      <c r="AF261" s="160"/>
      <c r="AG261" s="160"/>
      <c r="AH261" s="160"/>
      <c r="AI261" s="160"/>
      <c r="AJ261" s="160"/>
      <c r="AK261" s="160"/>
      <c r="AL261" s="160"/>
      <c r="AM261" s="160"/>
      <c r="AN261" s="160"/>
      <c r="AO261" s="160"/>
      <c r="AP261" s="160"/>
      <c r="AQ261" s="160"/>
      <c r="AR261" s="160"/>
      <c r="AS261" s="160"/>
      <c r="AT261" s="160"/>
      <c r="AU261" s="160"/>
    </row>
    <row r="262" spans="1:47" s="161" customFormat="1" ht="12.75" hidden="1">
      <c r="A262" s="163"/>
      <c r="B262" s="163"/>
      <c r="C262" s="163"/>
      <c r="D262" s="163"/>
      <c r="E262" s="163"/>
      <c r="F262" s="163"/>
      <c r="G262" s="163"/>
      <c r="H262" s="163"/>
      <c r="I262" s="163"/>
      <c r="J262" s="163"/>
      <c r="K262" s="160"/>
      <c r="V262" s="160"/>
      <c r="W262" s="160"/>
      <c r="X262" s="160"/>
      <c r="Y262" s="160"/>
      <c r="Z262" s="160"/>
      <c r="AA262" s="160"/>
      <c r="AB262" s="160"/>
      <c r="AC262" s="160"/>
      <c r="AD262" s="160"/>
      <c r="AE262" s="160"/>
      <c r="AF262" s="160"/>
      <c r="AG262" s="160"/>
      <c r="AH262" s="160"/>
      <c r="AI262" s="160"/>
      <c r="AJ262" s="160"/>
      <c r="AK262" s="160"/>
      <c r="AL262" s="160"/>
      <c r="AM262" s="160"/>
      <c r="AN262" s="160"/>
      <c r="AO262" s="160"/>
      <c r="AP262" s="160"/>
      <c r="AQ262" s="160"/>
      <c r="AR262" s="160"/>
      <c r="AS262" s="160"/>
      <c r="AT262" s="160"/>
      <c r="AU262" s="160"/>
    </row>
    <row r="263" spans="1:47" s="161" customFormat="1" ht="12.75" hidden="1">
      <c r="A263" s="163"/>
      <c r="B263" s="163"/>
      <c r="C263" s="163"/>
      <c r="D263" s="163"/>
      <c r="E263" s="163"/>
      <c r="F263" s="163"/>
      <c r="G263" s="163"/>
      <c r="H263" s="163"/>
      <c r="I263" s="163"/>
      <c r="J263" s="163"/>
      <c r="K263" s="160"/>
      <c r="V263" s="160"/>
      <c r="W263" s="160"/>
      <c r="X263" s="160"/>
      <c r="Y263" s="160"/>
      <c r="Z263" s="160"/>
      <c r="AA263" s="160"/>
      <c r="AB263" s="160"/>
      <c r="AC263" s="160"/>
      <c r="AD263" s="160"/>
      <c r="AE263" s="160"/>
      <c r="AF263" s="160"/>
      <c r="AG263" s="160"/>
      <c r="AH263" s="160"/>
      <c r="AI263" s="160"/>
      <c r="AJ263" s="160"/>
      <c r="AK263" s="160"/>
      <c r="AL263" s="160"/>
      <c r="AM263" s="160"/>
      <c r="AN263" s="160"/>
      <c r="AO263" s="160"/>
      <c r="AP263" s="160"/>
      <c r="AQ263" s="160"/>
      <c r="AR263" s="160"/>
      <c r="AS263" s="160"/>
      <c r="AT263" s="160"/>
      <c r="AU263" s="160"/>
    </row>
    <row r="264" spans="1:47" s="161" customFormat="1" ht="12.75" hidden="1">
      <c r="A264" s="163"/>
      <c r="B264" s="163"/>
      <c r="C264" s="163"/>
      <c r="D264" s="163"/>
      <c r="E264" s="163"/>
      <c r="F264" s="163"/>
      <c r="G264" s="163"/>
      <c r="H264" s="163"/>
      <c r="I264" s="163"/>
      <c r="J264" s="163"/>
      <c r="K264" s="160"/>
      <c r="V264" s="160"/>
      <c r="W264" s="160"/>
      <c r="X264" s="160"/>
      <c r="Y264" s="160"/>
      <c r="Z264" s="160"/>
      <c r="AA264" s="160"/>
      <c r="AB264" s="160"/>
      <c r="AC264" s="160"/>
      <c r="AD264" s="160"/>
      <c r="AE264" s="160"/>
      <c r="AF264" s="160"/>
      <c r="AG264" s="160"/>
      <c r="AH264" s="160"/>
      <c r="AI264" s="160"/>
      <c r="AJ264" s="160"/>
      <c r="AK264" s="160"/>
      <c r="AL264" s="160"/>
      <c r="AM264" s="160"/>
      <c r="AN264" s="160"/>
      <c r="AO264" s="160"/>
      <c r="AP264" s="160"/>
      <c r="AQ264" s="160"/>
      <c r="AR264" s="160"/>
      <c r="AS264" s="160"/>
      <c r="AT264" s="160"/>
      <c r="AU264" s="160"/>
    </row>
    <row r="265" spans="1:47" s="161" customFormat="1" ht="12.75" hidden="1">
      <c r="A265" s="163"/>
      <c r="B265" s="163"/>
      <c r="C265" s="163"/>
      <c r="D265" s="163"/>
      <c r="E265" s="163"/>
      <c r="F265" s="163"/>
      <c r="G265" s="163"/>
      <c r="H265" s="163"/>
      <c r="I265" s="163"/>
      <c r="J265" s="163"/>
      <c r="K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row>
    <row r="266" spans="1:47" s="161" customFormat="1" ht="12.75" hidden="1">
      <c r="A266" s="163"/>
      <c r="B266" s="163"/>
      <c r="C266" s="163"/>
      <c r="D266" s="163"/>
      <c r="E266" s="163"/>
      <c r="F266" s="163"/>
      <c r="G266" s="163"/>
      <c r="H266" s="163"/>
      <c r="I266" s="163"/>
      <c r="J266" s="163"/>
      <c r="K266" s="160"/>
      <c r="V266" s="160"/>
      <c r="W266" s="160"/>
      <c r="X266" s="160"/>
      <c r="Y266" s="160"/>
      <c r="Z266" s="160"/>
      <c r="AA266" s="160"/>
      <c r="AB266" s="160"/>
      <c r="AC266" s="160"/>
      <c r="AD266" s="160"/>
      <c r="AE266" s="160"/>
      <c r="AF266" s="160"/>
      <c r="AG266" s="160"/>
      <c r="AH266" s="160"/>
      <c r="AI266" s="160"/>
      <c r="AJ266" s="160"/>
      <c r="AK266" s="160"/>
      <c r="AL266" s="160"/>
      <c r="AM266" s="160"/>
      <c r="AN266" s="160"/>
      <c r="AO266" s="160"/>
      <c r="AP266" s="160"/>
      <c r="AQ266" s="160"/>
      <c r="AR266" s="160"/>
      <c r="AS266" s="160"/>
      <c r="AT266" s="160"/>
      <c r="AU266" s="160"/>
    </row>
    <row r="267" spans="1:47" s="161" customFormat="1" ht="12.75" hidden="1">
      <c r="A267" s="163"/>
      <c r="B267" s="163"/>
      <c r="C267" s="163"/>
      <c r="D267" s="163"/>
      <c r="E267" s="163"/>
      <c r="F267" s="163"/>
      <c r="G267" s="163"/>
      <c r="H267" s="163"/>
      <c r="I267" s="163"/>
      <c r="J267" s="163"/>
      <c r="K267" s="160"/>
      <c r="V267" s="160"/>
      <c r="W267" s="160"/>
      <c r="X267" s="160"/>
      <c r="Y267" s="160"/>
      <c r="Z267" s="160"/>
      <c r="AA267" s="160"/>
      <c r="AB267" s="160"/>
      <c r="AC267" s="160"/>
      <c r="AD267" s="160"/>
      <c r="AE267" s="160"/>
      <c r="AF267" s="160"/>
      <c r="AG267" s="160"/>
      <c r="AH267" s="160"/>
      <c r="AI267" s="160"/>
      <c r="AJ267" s="160"/>
      <c r="AK267" s="160"/>
      <c r="AL267" s="160"/>
      <c r="AM267" s="160"/>
      <c r="AN267" s="160"/>
      <c r="AO267" s="160"/>
      <c r="AP267" s="160"/>
      <c r="AQ267" s="160"/>
      <c r="AR267" s="160"/>
      <c r="AS267" s="160"/>
      <c r="AT267" s="160"/>
      <c r="AU267" s="160"/>
    </row>
    <row r="268" spans="1:47" s="161" customFormat="1" ht="12.75" hidden="1">
      <c r="A268" s="163"/>
      <c r="B268" s="163"/>
      <c r="C268" s="163"/>
      <c r="D268" s="163"/>
      <c r="E268" s="163"/>
      <c r="F268" s="163"/>
      <c r="G268" s="163"/>
      <c r="H268" s="163"/>
      <c r="I268" s="163"/>
      <c r="J268" s="163"/>
      <c r="K268" s="160"/>
      <c r="V268" s="160"/>
      <c r="W268" s="160"/>
      <c r="X268" s="160"/>
      <c r="Y268" s="160"/>
      <c r="Z268" s="160"/>
      <c r="AA268" s="160"/>
      <c r="AB268" s="160"/>
      <c r="AC268" s="160"/>
      <c r="AD268" s="160"/>
      <c r="AE268" s="160"/>
      <c r="AF268" s="160"/>
      <c r="AG268" s="160"/>
      <c r="AH268" s="160"/>
      <c r="AI268" s="160"/>
      <c r="AJ268" s="160"/>
      <c r="AK268" s="160"/>
      <c r="AL268" s="160"/>
      <c r="AM268" s="160"/>
      <c r="AN268" s="160"/>
      <c r="AO268" s="160"/>
      <c r="AP268" s="160"/>
      <c r="AQ268" s="160"/>
      <c r="AR268" s="160"/>
      <c r="AS268" s="160"/>
      <c r="AT268" s="160"/>
      <c r="AU268" s="160"/>
    </row>
    <row r="269" spans="1:47" s="161" customFormat="1" ht="12.75" hidden="1">
      <c r="A269" s="163"/>
      <c r="B269" s="163"/>
      <c r="C269" s="163"/>
      <c r="D269" s="163"/>
      <c r="E269" s="163"/>
      <c r="F269" s="163"/>
      <c r="G269" s="163"/>
      <c r="H269" s="163"/>
      <c r="I269" s="163"/>
      <c r="J269" s="163"/>
      <c r="K269" s="160"/>
      <c r="V269" s="160"/>
      <c r="W269" s="160"/>
      <c r="X269" s="160"/>
      <c r="Y269" s="160"/>
      <c r="Z269" s="160"/>
      <c r="AA269" s="160"/>
      <c r="AB269" s="160"/>
      <c r="AC269" s="160"/>
      <c r="AD269" s="160"/>
      <c r="AE269" s="160"/>
      <c r="AF269" s="160"/>
      <c r="AG269" s="160"/>
      <c r="AH269" s="160"/>
      <c r="AI269" s="160"/>
      <c r="AJ269" s="160"/>
      <c r="AK269" s="160"/>
      <c r="AL269" s="160"/>
      <c r="AM269" s="160"/>
      <c r="AN269" s="160"/>
      <c r="AO269" s="160"/>
      <c r="AP269" s="160"/>
      <c r="AQ269" s="160"/>
      <c r="AR269" s="160"/>
      <c r="AS269" s="160"/>
      <c r="AT269" s="160"/>
      <c r="AU269" s="160"/>
    </row>
    <row r="270" spans="1:47" s="161" customFormat="1" ht="12.75" hidden="1">
      <c r="A270" s="163"/>
      <c r="B270" s="163"/>
      <c r="C270" s="163"/>
      <c r="D270" s="163"/>
      <c r="E270" s="163"/>
      <c r="F270" s="163"/>
      <c r="G270" s="163"/>
      <c r="H270" s="163"/>
      <c r="I270" s="163"/>
      <c r="J270" s="163"/>
      <c r="K270" s="160"/>
      <c r="V270" s="160"/>
      <c r="W270" s="160"/>
      <c r="X270" s="160"/>
      <c r="Y270" s="160"/>
      <c r="Z270" s="160"/>
      <c r="AA270" s="160"/>
      <c r="AB270" s="160"/>
      <c r="AC270" s="160"/>
      <c r="AD270" s="160"/>
      <c r="AE270" s="160"/>
      <c r="AF270" s="160"/>
      <c r="AG270" s="160"/>
      <c r="AH270" s="160"/>
      <c r="AI270" s="160"/>
      <c r="AJ270" s="160"/>
      <c r="AK270" s="160"/>
      <c r="AL270" s="160"/>
      <c r="AM270" s="160"/>
      <c r="AN270" s="160"/>
      <c r="AO270" s="160"/>
      <c r="AP270" s="160"/>
      <c r="AQ270" s="160"/>
      <c r="AR270" s="160"/>
      <c r="AS270" s="160"/>
      <c r="AT270" s="160"/>
      <c r="AU270" s="160"/>
    </row>
    <row r="271" spans="1:47" s="161" customFormat="1" ht="12.75" hidden="1">
      <c r="A271" s="163"/>
      <c r="B271" s="163"/>
      <c r="C271" s="163"/>
      <c r="D271" s="163"/>
      <c r="E271" s="163"/>
      <c r="F271" s="163"/>
      <c r="G271" s="163"/>
      <c r="H271" s="163"/>
      <c r="I271" s="163"/>
      <c r="J271" s="163"/>
      <c r="K271" s="160"/>
      <c r="V271" s="160"/>
      <c r="W271" s="160"/>
      <c r="X271" s="160"/>
      <c r="Y271" s="160"/>
      <c r="Z271" s="160"/>
      <c r="AA271" s="160"/>
      <c r="AB271" s="160"/>
      <c r="AC271" s="160"/>
      <c r="AD271" s="160"/>
      <c r="AE271" s="160"/>
      <c r="AF271" s="160"/>
      <c r="AG271" s="160"/>
      <c r="AH271" s="160"/>
      <c r="AI271" s="160"/>
      <c r="AJ271" s="160"/>
      <c r="AK271" s="160"/>
      <c r="AL271" s="160"/>
      <c r="AM271" s="160"/>
      <c r="AN271" s="160"/>
      <c r="AO271" s="160"/>
      <c r="AP271" s="160"/>
      <c r="AQ271" s="160"/>
      <c r="AR271" s="160"/>
      <c r="AS271" s="160"/>
      <c r="AT271" s="160"/>
      <c r="AU271" s="160"/>
    </row>
    <row r="272" spans="1:47" s="161" customFormat="1" ht="12.75" hidden="1">
      <c r="A272" s="163"/>
      <c r="B272" s="163"/>
      <c r="C272" s="163"/>
      <c r="D272" s="163"/>
      <c r="E272" s="163"/>
      <c r="F272" s="163"/>
      <c r="G272" s="163"/>
      <c r="H272" s="163"/>
      <c r="I272" s="163"/>
      <c r="J272" s="163"/>
      <c r="K272" s="160"/>
      <c r="V272" s="160"/>
      <c r="W272" s="160"/>
      <c r="X272" s="160"/>
      <c r="Y272" s="160"/>
      <c r="Z272" s="160"/>
      <c r="AA272" s="160"/>
      <c r="AB272" s="160"/>
      <c r="AC272" s="160"/>
      <c r="AD272" s="160"/>
      <c r="AE272" s="160"/>
      <c r="AF272" s="160"/>
      <c r="AG272" s="160"/>
      <c r="AH272" s="160"/>
      <c r="AI272" s="160"/>
      <c r="AJ272" s="160"/>
      <c r="AK272" s="160"/>
      <c r="AL272" s="160"/>
      <c r="AM272" s="160"/>
      <c r="AN272" s="160"/>
      <c r="AO272" s="160"/>
      <c r="AP272" s="160"/>
      <c r="AQ272" s="160"/>
      <c r="AR272" s="160"/>
      <c r="AS272" s="160"/>
      <c r="AT272" s="160"/>
      <c r="AU272" s="160"/>
    </row>
    <row r="273" spans="1:47" s="161" customFormat="1" ht="12.75" hidden="1">
      <c r="A273" s="163"/>
      <c r="B273" s="163"/>
      <c r="C273" s="163"/>
      <c r="D273" s="163"/>
      <c r="E273" s="163"/>
      <c r="F273" s="163"/>
      <c r="G273" s="163"/>
      <c r="H273" s="163"/>
      <c r="I273" s="163"/>
      <c r="J273" s="163"/>
      <c r="K273" s="160"/>
      <c r="V273" s="160"/>
      <c r="W273" s="160"/>
      <c r="X273" s="160"/>
      <c r="Y273" s="160"/>
      <c r="Z273" s="160"/>
      <c r="AA273" s="160"/>
      <c r="AB273" s="160"/>
      <c r="AC273" s="160"/>
      <c r="AD273" s="160"/>
      <c r="AE273" s="160"/>
      <c r="AF273" s="160"/>
      <c r="AG273" s="160"/>
      <c r="AH273" s="160"/>
      <c r="AI273" s="160"/>
      <c r="AJ273" s="160"/>
      <c r="AK273" s="160"/>
      <c r="AL273" s="160"/>
      <c r="AM273" s="160"/>
      <c r="AN273" s="160"/>
      <c r="AO273" s="160"/>
      <c r="AP273" s="160"/>
      <c r="AQ273" s="160"/>
      <c r="AR273" s="160"/>
      <c r="AS273" s="160"/>
      <c r="AT273" s="160"/>
      <c r="AU273" s="160"/>
    </row>
    <row r="274" spans="1:47" s="161" customFormat="1" ht="12.75" hidden="1">
      <c r="A274" s="163"/>
      <c r="B274" s="163"/>
      <c r="C274" s="163"/>
      <c r="D274" s="163"/>
      <c r="E274" s="163"/>
      <c r="F274" s="163"/>
      <c r="G274" s="163"/>
      <c r="H274" s="163"/>
      <c r="I274" s="163"/>
      <c r="J274" s="163"/>
      <c r="K274" s="160"/>
      <c r="V274" s="160"/>
      <c r="W274" s="160"/>
      <c r="X274" s="160"/>
      <c r="Y274" s="160"/>
      <c r="Z274" s="160"/>
      <c r="AA274" s="160"/>
      <c r="AB274" s="160"/>
      <c r="AC274" s="160"/>
      <c r="AD274" s="160"/>
      <c r="AE274" s="160"/>
      <c r="AF274" s="160"/>
      <c r="AG274" s="160"/>
      <c r="AH274" s="160"/>
      <c r="AI274" s="160"/>
      <c r="AJ274" s="160"/>
      <c r="AK274" s="160"/>
      <c r="AL274" s="160"/>
      <c r="AM274" s="160"/>
      <c r="AN274" s="160"/>
      <c r="AO274" s="160"/>
      <c r="AP274" s="160"/>
      <c r="AQ274" s="160"/>
      <c r="AR274" s="160"/>
      <c r="AS274" s="160"/>
      <c r="AT274" s="160"/>
      <c r="AU274" s="160"/>
    </row>
    <row r="275" spans="1:47" s="161" customFormat="1" ht="12.75" hidden="1">
      <c r="A275" s="163"/>
      <c r="B275" s="163"/>
      <c r="C275" s="163"/>
      <c r="D275" s="163"/>
      <c r="E275" s="163"/>
      <c r="F275" s="163"/>
      <c r="G275" s="163"/>
      <c r="H275" s="163"/>
      <c r="I275" s="163"/>
      <c r="J275" s="163"/>
      <c r="K275" s="160"/>
      <c r="V275" s="160"/>
      <c r="W275" s="160"/>
      <c r="X275" s="160"/>
      <c r="Y275" s="160"/>
      <c r="Z275" s="160"/>
      <c r="AA275" s="160"/>
      <c r="AB275" s="160"/>
      <c r="AC275" s="160"/>
      <c r="AD275" s="160"/>
      <c r="AE275" s="160"/>
      <c r="AF275" s="160"/>
      <c r="AG275" s="160"/>
      <c r="AH275" s="160"/>
      <c r="AI275" s="160"/>
      <c r="AJ275" s="160"/>
      <c r="AK275" s="160"/>
      <c r="AL275" s="160"/>
      <c r="AM275" s="160"/>
      <c r="AN275" s="160"/>
      <c r="AO275" s="160"/>
      <c r="AP275" s="160"/>
      <c r="AQ275" s="160"/>
      <c r="AR275" s="160"/>
      <c r="AS275" s="160"/>
      <c r="AT275" s="160"/>
      <c r="AU275" s="160"/>
    </row>
    <row r="276" spans="1:47" s="161" customFormat="1" ht="12.75" hidden="1">
      <c r="A276" s="163"/>
      <c r="B276" s="163"/>
      <c r="C276" s="163"/>
      <c r="D276" s="163"/>
      <c r="E276" s="163"/>
      <c r="F276" s="163"/>
      <c r="G276" s="163"/>
      <c r="H276" s="163"/>
      <c r="I276" s="163"/>
      <c r="J276" s="163"/>
      <c r="K276" s="160"/>
      <c r="V276" s="160"/>
      <c r="W276" s="160"/>
      <c r="X276" s="160"/>
      <c r="Y276" s="160"/>
      <c r="Z276" s="160"/>
      <c r="AA276" s="160"/>
      <c r="AB276" s="160"/>
      <c r="AC276" s="160"/>
      <c r="AD276" s="160"/>
      <c r="AE276" s="160"/>
      <c r="AF276" s="160"/>
      <c r="AG276" s="160"/>
      <c r="AH276" s="160"/>
      <c r="AI276" s="160"/>
      <c r="AJ276" s="160"/>
      <c r="AK276" s="160"/>
      <c r="AL276" s="160"/>
      <c r="AM276" s="160"/>
      <c r="AN276" s="160"/>
      <c r="AO276" s="160"/>
      <c r="AP276" s="160"/>
      <c r="AQ276" s="160"/>
      <c r="AR276" s="160"/>
      <c r="AS276" s="160"/>
      <c r="AT276" s="160"/>
      <c r="AU276" s="160"/>
    </row>
    <row r="277" spans="1:47" s="161" customFormat="1" ht="12.75" hidden="1">
      <c r="A277" s="163"/>
      <c r="B277" s="163"/>
      <c r="C277" s="163"/>
      <c r="D277" s="163"/>
      <c r="E277" s="163"/>
      <c r="F277" s="163"/>
      <c r="G277" s="163"/>
      <c r="H277" s="163"/>
      <c r="I277" s="163"/>
      <c r="J277" s="163"/>
      <c r="K277" s="160"/>
      <c r="V277" s="160"/>
      <c r="W277" s="160"/>
      <c r="X277" s="160"/>
      <c r="Y277" s="160"/>
      <c r="Z277" s="160"/>
      <c r="AA277" s="160"/>
      <c r="AB277" s="160"/>
      <c r="AC277" s="160"/>
      <c r="AD277" s="160"/>
      <c r="AE277" s="160"/>
      <c r="AF277" s="160"/>
      <c r="AG277" s="160"/>
      <c r="AH277" s="160"/>
      <c r="AI277" s="160"/>
      <c r="AJ277" s="160"/>
      <c r="AK277" s="160"/>
      <c r="AL277" s="160"/>
      <c r="AM277" s="160"/>
      <c r="AN277" s="160"/>
      <c r="AO277" s="160"/>
      <c r="AP277" s="160"/>
      <c r="AQ277" s="160"/>
      <c r="AR277" s="160"/>
      <c r="AS277" s="160"/>
      <c r="AT277" s="160"/>
      <c r="AU277" s="160"/>
    </row>
    <row r="278" spans="1:47" s="161" customFormat="1" ht="12.75" hidden="1">
      <c r="A278" s="163"/>
      <c r="B278" s="163"/>
      <c r="C278" s="163"/>
      <c r="D278" s="163"/>
      <c r="E278" s="163"/>
      <c r="F278" s="163"/>
      <c r="G278" s="163"/>
      <c r="H278" s="163"/>
      <c r="I278" s="163"/>
      <c r="J278" s="163"/>
      <c r="K278" s="160"/>
      <c r="V278" s="160"/>
      <c r="W278" s="160"/>
      <c r="X278" s="160"/>
      <c r="Y278" s="160"/>
      <c r="Z278" s="160"/>
      <c r="AA278" s="160"/>
      <c r="AB278" s="160"/>
      <c r="AC278" s="160"/>
      <c r="AD278" s="160"/>
      <c r="AE278" s="160"/>
      <c r="AF278" s="160"/>
      <c r="AG278" s="160"/>
      <c r="AH278" s="160"/>
      <c r="AI278" s="160"/>
      <c r="AJ278" s="160"/>
      <c r="AK278" s="160"/>
      <c r="AL278" s="160"/>
      <c r="AM278" s="160"/>
      <c r="AN278" s="160"/>
      <c r="AO278" s="160"/>
      <c r="AP278" s="160"/>
      <c r="AQ278" s="160"/>
      <c r="AR278" s="160"/>
      <c r="AS278" s="160"/>
      <c r="AT278" s="160"/>
      <c r="AU278" s="160"/>
    </row>
    <row r="279" spans="1:47" s="161" customFormat="1" ht="12.75" hidden="1">
      <c r="A279" s="163"/>
      <c r="B279" s="163"/>
      <c r="C279" s="163"/>
      <c r="D279" s="163"/>
      <c r="E279" s="163"/>
      <c r="F279" s="163"/>
      <c r="G279" s="163"/>
      <c r="H279" s="163"/>
      <c r="I279" s="163"/>
      <c r="J279" s="163"/>
      <c r="K279" s="160"/>
      <c r="V279" s="160"/>
      <c r="W279" s="160"/>
      <c r="X279" s="160"/>
      <c r="Y279" s="160"/>
      <c r="Z279" s="160"/>
      <c r="AA279" s="160"/>
      <c r="AB279" s="160"/>
      <c r="AC279" s="160"/>
      <c r="AD279" s="160"/>
      <c r="AE279" s="160"/>
      <c r="AF279" s="160"/>
      <c r="AG279" s="160"/>
      <c r="AH279" s="160"/>
      <c r="AI279" s="160"/>
      <c r="AJ279" s="160"/>
      <c r="AK279" s="160"/>
      <c r="AL279" s="160"/>
      <c r="AM279" s="160"/>
      <c r="AN279" s="160"/>
      <c r="AO279" s="160"/>
      <c r="AP279" s="160"/>
      <c r="AQ279" s="160"/>
      <c r="AR279" s="160"/>
      <c r="AS279" s="160"/>
      <c r="AT279" s="160"/>
      <c r="AU279" s="160"/>
    </row>
    <row r="280" spans="1:47" s="161" customFormat="1" ht="12.75" hidden="1">
      <c r="A280" s="163"/>
      <c r="B280" s="163"/>
      <c r="C280" s="163"/>
      <c r="D280" s="163"/>
      <c r="E280" s="163"/>
      <c r="F280" s="163"/>
      <c r="G280" s="163"/>
      <c r="H280" s="163"/>
      <c r="I280" s="163"/>
      <c r="J280" s="163"/>
      <c r="K280" s="160"/>
      <c r="V280" s="160"/>
      <c r="W280" s="160"/>
      <c r="X280" s="160"/>
      <c r="Y280" s="160"/>
      <c r="Z280" s="160"/>
      <c r="AA280" s="160"/>
      <c r="AB280" s="160"/>
      <c r="AC280" s="160"/>
      <c r="AD280" s="160"/>
      <c r="AE280" s="160"/>
      <c r="AF280" s="160"/>
      <c r="AG280" s="160"/>
      <c r="AH280" s="160"/>
      <c r="AI280" s="160"/>
      <c r="AJ280" s="160"/>
      <c r="AK280" s="160"/>
      <c r="AL280" s="160"/>
      <c r="AM280" s="160"/>
      <c r="AN280" s="160"/>
      <c r="AO280" s="160"/>
      <c r="AP280" s="160"/>
      <c r="AQ280" s="160"/>
      <c r="AR280" s="160"/>
      <c r="AS280" s="160"/>
      <c r="AT280" s="160"/>
      <c r="AU280" s="160"/>
    </row>
    <row r="281" spans="1:47" s="161" customFormat="1" ht="12.75" hidden="1">
      <c r="A281" s="163"/>
      <c r="B281" s="163"/>
      <c r="C281" s="163"/>
      <c r="D281" s="163"/>
      <c r="E281" s="163"/>
      <c r="F281" s="163"/>
      <c r="G281" s="163"/>
      <c r="H281" s="163"/>
      <c r="I281" s="163"/>
      <c r="J281" s="163"/>
      <c r="K281" s="160"/>
      <c r="V281" s="160"/>
      <c r="W281" s="160"/>
      <c r="X281" s="160"/>
      <c r="Y281" s="160"/>
      <c r="Z281" s="160"/>
      <c r="AA281" s="160"/>
      <c r="AB281" s="160"/>
      <c r="AC281" s="160"/>
      <c r="AD281" s="160"/>
      <c r="AE281" s="160"/>
      <c r="AF281" s="160"/>
      <c r="AG281" s="160"/>
      <c r="AH281" s="160"/>
      <c r="AI281" s="160"/>
      <c r="AJ281" s="160"/>
      <c r="AK281" s="160"/>
      <c r="AL281" s="160"/>
      <c r="AM281" s="160"/>
      <c r="AN281" s="160"/>
      <c r="AO281" s="160"/>
      <c r="AP281" s="160"/>
      <c r="AQ281" s="160"/>
      <c r="AR281" s="160"/>
      <c r="AS281" s="160"/>
      <c r="AT281" s="160"/>
      <c r="AU281" s="160"/>
    </row>
    <row r="282" spans="1:47" s="161" customFormat="1" ht="12.75" hidden="1">
      <c r="A282" s="163"/>
      <c r="B282" s="163"/>
      <c r="C282" s="163"/>
      <c r="D282" s="163"/>
      <c r="E282" s="163"/>
      <c r="F282" s="163"/>
      <c r="G282" s="163"/>
      <c r="H282" s="163"/>
      <c r="I282" s="163"/>
      <c r="J282" s="163"/>
      <c r="K282" s="160"/>
      <c r="V282" s="160"/>
      <c r="W282" s="160"/>
      <c r="X282" s="160"/>
      <c r="Y282" s="160"/>
      <c r="Z282" s="160"/>
      <c r="AA282" s="160"/>
      <c r="AB282" s="160"/>
      <c r="AC282" s="160"/>
      <c r="AD282" s="160"/>
      <c r="AE282" s="160"/>
      <c r="AF282" s="160"/>
      <c r="AG282" s="160"/>
      <c r="AH282" s="160"/>
      <c r="AI282" s="160"/>
      <c r="AJ282" s="160"/>
      <c r="AK282" s="160"/>
      <c r="AL282" s="160"/>
      <c r="AM282" s="160"/>
      <c r="AN282" s="160"/>
      <c r="AO282" s="160"/>
      <c r="AP282" s="160"/>
      <c r="AQ282" s="160"/>
      <c r="AR282" s="160"/>
      <c r="AS282" s="160"/>
      <c r="AT282" s="160"/>
      <c r="AU282" s="160"/>
    </row>
    <row r="283" spans="1:47" s="161" customFormat="1" ht="12.75" hidden="1">
      <c r="A283" s="163"/>
      <c r="B283" s="163"/>
      <c r="C283" s="163"/>
      <c r="D283" s="163"/>
      <c r="E283" s="163"/>
      <c r="F283" s="163"/>
      <c r="G283" s="163"/>
      <c r="H283" s="163"/>
      <c r="I283" s="163"/>
      <c r="J283" s="163"/>
      <c r="K283" s="160"/>
      <c r="V283" s="160"/>
      <c r="W283" s="160"/>
      <c r="X283" s="160"/>
      <c r="Y283" s="160"/>
      <c r="Z283" s="160"/>
      <c r="AA283" s="160"/>
      <c r="AB283" s="160"/>
      <c r="AC283" s="160"/>
      <c r="AD283" s="160"/>
      <c r="AE283" s="160"/>
      <c r="AF283" s="160"/>
      <c r="AG283" s="160"/>
      <c r="AH283" s="160"/>
      <c r="AI283" s="160"/>
      <c r="AJ283" s="160"/>
      <c r="AK283" s="160"/>
      <c r="AL283" s="160"/>
      <c r="AM283" s="160"/>
      <c r="AN283" s="160"/>
      <c r="AO283" s="160"/>
      <c r="AP283" s="160"/>
      <c r="AQ283" s="160"/>
      <c r="AR283" s="160"/>
      <c r="AS283" s="160"/>
      <c r="AT283" s="160"/>
      <c r="AU283" s="160"/>
    </row>
    <row r="284" spans="1:47" s="161" customFormat="1" ht="12.75" hidden="1">
      <c r="A284" s="163"/>
      <c r="B284" s="163"/>
      <c r="C284" s="163"/>
      <c r="D284" s="163"/>
      <c r="E284" s="163"/>
      <c r="F284" s="163"/>
      <c r="G284" s="163"/>
      <c r="H284" s="163"/>
      <c r="I284" s="163"/>
      <c r="J284" s="163"/>
      <c r="K284" s="160"/>
      <c r="V284" s="160"/>
      <c r="W284" s="160"/>
      <c r="X284" s="160"/>
      <c r="Y284" s="160"/>
      <c r="Z284" s="160"/>
      <c r="AA284" s="160"/>
      <c r="AB284" s="160"/>
      <c r="AC284" s="160"/>
      <c r="AD284" s="160"/>
      <c r="AE284" s="160"/>
      <c r="AF284" s="160"/>
      <c r="AG284" s="160"/>
      <c r="AH284" s="160"/>
      <c r="AI284" s="160"/>
      <c r="AJ284" s="160"/>
      <c r="AK284" s="160"/>
      <c r="AL284" s="160"/>
      <c r="AM284" s="160"/>
      <c r="AN284" s="160"/>
      <c r="AO284" s="160"/>
      <c r="AP284" s="160"/>
      <c r="AQ284" s="160"/>
      <c r="AR284" s="160"/>
      <c r="AS284" s="160"/>
      <c r="AT284" s="160"/>
      <c r="AU284" s="160"/>
    </row>
    <row r="285" spans="1:47" s="161" customFormat="1" ht="12.75" hidden="1">
      <c r="A285" s="163"/>
      <c r="B285" s="163"/>
      <c r="C285" s="163"/>
      <c r="D285" s="163"/>
      <c r="E285" s="163"/>
      <c r="F285" s="163"/>
      <c r="G285" s="163"/>
      <c r="H285" s="163"/>
      <c r="I285" s="163"/>
      <c r="J285" s="163"/>
      <c r="K285" s="160"/>
      <c r="V285" s="160"/>
      <c r="W285" s="160"/>
      <c r="X285" s="160"/>
      <c r="Y285" s="160"/>
      <c r="Z285" s="160"/>
      <c r="AA285" s="160"/>
      <c r="AB285" s="160"/>
      <c r="AC285" s="160"/>
      <c r="AD285" s="160"/>
      <c r="AE285" s="160"/>
      <c r="AF285" s="160"/>
      <c r="AG285" s="160"/>
      <c r="AH285" s="160"/>
      <c r="AI285" s="160"/>
      <c r="AJ285" s="160"/>
      <c r="AK285" s="160"/>
      <c r="AL285" s="160"/>
      <c r="AM285" s="160"/>
      <c r="AN285" s="160"/>
      <c r="AO285" s="160"/>
      <c r="AP285" s="160"/>
      <c r="AQ285" s="160"/>
      <c r="AR285" s="160"/>
      <c r="AS285" s="160"/>
      <c r="AT285" s="160"/>
      <c r="AU285" s="160"/>
    </row>
    <row r="286" spans="1:47" s="161" customFormat="1" ht="12.75" hidden="1">
      <c r="A286" s="163"/>
      <c r="B286" s="163"/>
      <c r="C286" s="163"/>
      <c r="D286" s="163"/>
      <c r="E286" s="163"/>
      <c r="F286" s="163"/>
      <c r="G286" s="163"/>
      <c r="H286" s="163"/>
      <c r="I286" s="163"/>
      <c r="J286" s="163"/>
      <c r="K286" s="160"/>
      <c r="V286" s="160"/>
      <c r="W286" s="160"/>
      <c r="X286" s="160"/>
      <c r="Y286" s="160"/>
      <c r="Z286" s="160"/>
      <c r="AA286" s="160"/>
      <c r="AB286" s="160"/>
      <c r="AC286" s="160"/>
      <c r="AD286" s="160"/>
      <c r="AE286" s="160"/>
      <c r="AF286" s="160"/>
      <c r="AG286" s="160"/>
      <c r="AH286" s="160"/>
      <c r="AI286" s="160"/>
      <c r="AJ286" s="160"/>
      <c r="AK286" s="160"/>
      <c r="AL286" s="160"/>
      <c r="AM286" s="160"/>
      <c r="AN286" s="160"/>
      <c r="AO286" s="160"/>
      <c r="AP286" s="160"/>
      <c r="AQ286" s="160"/>
      <c r="AR286" s="160"/>
      <c r="AS286" s="160"/>
      <c r="AT286" s="160"/>
      <c r="AU286" s="160"/>
    </row>
    <row r="287" spans="1:47" s="161" customFormat="1" ht="12.75" hidden="1">
      <c r="A287" s="163"/>
      <c r="B287" s="163"/>
      <c r="C287" s="163"/>
      <c r="D287" s="163"/>
      <c r="E287" s="163"/>
      <c r="F287" s="163"/>
      <c r="G287" s="163"/>
      <c r="H287" s="163"/>
      <c r="I287" s="163"/>
      <c r="J287" s="163"/>
      <c r="K287" s="160"/>
      <c r="V287" s="160"/>
      <c r="W287" s="160"/>
      <c r="X287" s="160"/>
      <c r="Y287" s="160"/>
      <c r="Z287" s="160"/>
      <c r="AA287" s="160"/>
      <c r="AB287" s="160"/>
      <c r="AC287" s="160"/>
      <c r="AD287" s="160"/>
      <c r="AE287" s="160"/>
      <c r="AF287" s="160"/>
      <c r="AG287" s="160"/>
      <c r="AH287" s="160"/>
      <c r="AI287" s="160"/>
      <c r="AJ287" s="160"/>
      <c r="AK287" s="160"/>
      <c r="AL287" s="160"/>
      <c r="AM287" s="160"/>
      <c r="AN287" s="160"/>
      <c r="AO287" s="160"/>
      <c r="AP287" s="160"/>
      <c r="AQ287" s="160"/>
      <c r="AR287" s="160"/>
      <c r="AS287" s="160"/>
      <c r="AT287" s="160"/>
      <c r="AU287" s="160"/>
    </row>
    <row r="288" spans="1:47" s="161" customFormat="1" ht="12.75" hidden="1">
      <c r="A288" s="163"/>
      <c r="B288" s="163"/>
      <c r="C288" s="163"/>
      <c r="D288" s="163"/>
      <c r="E288" s="163"/>
      <c r="F288" s="163"/>
      <c r="G288" s="163"/>
      <c r="H288" s="163"/>
      <c r="I288" s="163"/>
      <c r="J288" s="163"/>
      <c r="K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row>
    <row r="289" spans="1:47" s="161" customFormat="1" ht="12.75" hidden="1">
      <c r="A289" s="163"/>
      <c r="B289" s="163"/>
      <c r="C289" s="163"/>
      <c r="D289" s="163"/>
      <c r="E289" s="163"/>
      <c r="F289" s="163"/>
      <c r="G289" s="163"/>
      <c r="H289" s="163"/>
      <c r="I289" s="163"/>
      <c r="J289" s="163"/>
      <c r="K289" s="160"/>
      <c r="V289" s="160"/>
      <c r="W289" s="160"/>
      <c r="X289" s="160"/>
      <c r="Y289" s="160"/>
      <c r="Z289" s="160"/>
      <c r="AA289" s="160"/>
      <c r="AB289" s="160"/>
      <c r="AC289" s="160"/>
      <c r="AD289" s="160"/>
      <c r="AE289" s="160"/>
      <c r="AF289" s="160"/>
      <c r="AG289" s="160"/>
      <c r="AH289" s="160"/>
      <c r="AI289" s="160"/>
      <c r="AJ289" s="160"/>
      <c r="AK289" s="160"/>
      <c r="AL289" s="160"/>
      <c r="AM289" s="160"/>
      <c r="AN289" s="160"/>
      <c r="AO289" s="160"/>
      <c r="AP289" s="160"/>
      <c r="AQ289" s="160"/>
      <c r="AR289" s="160"/>
      <c r="AS289" s="160"/>
      <c r="AT289" s="160"/>
      <c r="AU289" s="160"/>
    </row>
    <row r="290" spans="1:47" s="161" customFormat="1" ht="12.75" hidden="1">
      <c r="A290" s="163"/>
      <c r="B290" s="163"/>
      <c r="C290" s="163"/>
      <c r="D290" s="163"/>
      <c r="E290" s="163"/>
      <c r="F290" s="163"/>
      <c r="G290" s="163"/>
      <c r="H290" s="163"/>
      <c r="I290" s="163"/>
      <c r="J290" s="163"/>
      <c r="K290" s="160"/>
      <c r="V290" s="160"/>
      <c r="W290" s="160"/>
      <c r="X290" s="160"/>
      <c r="Y290" s="160"/>
      <c r="Z290" s="160"/>
      <c r="AA290" s="160"/>
      <c r="AB290" s="160"/>
      <c r="AC290" s="160"/>
      <c r="AD290" s="160"/>
      <c r="AE290" s="160"/>
      <c r="AF290" s="160"/>
      <c r="AG290" s="160"/>
      <c r="AH290" s="160"/>
      <c r="AI290" s="160"/>
      <c r="AJ290" s="160"/>
      <c r="AK290" s="160"/>
      <c r="AL290" s="160"/>
      <c r="AM290" s="160"/>
      <c r="AN290" s="160"/>
      <c r="AO290" s="160"/>
      <c r="AP290" s="160"/>
      <c r="AQ290" s="160"/>
      <c r="AR290" s="160"/>
      <c r="AS290" s="160"/>
      <c r="AT290" s="160"/>
      <c r="AU290" s="160"/>
    </row>
    <row r="291" spans="1:47" s="161" customFormat="1" ht="12.75" hidden="1">
      <c r="A291" s="163"/>
      <c r="B291" s="163"/>
      <c r="C291" s="163"/>
      <c r="D291" s="163"/>
      <c r="E291" s="163"/>
      <c r="F291" s="163"/>
      <c r="G291" s="163"/>
      <c r="H291" s="163"/>
      <c r="I291" s="163"/>
      <c r="J291" s="163"/>
      <c r="K291" s="160"/>
      <c r="V291" s="160"/>
      <c r="W291" s="160"/>
      <c r="X291" s="160"/>
      <c r="Y291" s="160"/>
      <c r="Z291" s="160"/>
      <c r="AA291" s="160"/>
      <c r="AB291" s="160"/>
      <c r="AC291" s="160"/>
      <c r="AD291" s="160"/>
      <c r="AE291" s="160"/>
      <c r="AF291" s="160"/>
      <c r="AG291" s="160"/>
      <c r="AH291" s="160"/>
      <c r="AI291" s="160"/>
      <c r="AJ291" s="160"/>
      <c r="AK291" s="160"/>
      <c r="AL291" s="160"/>
      <c r="AM291" s="160"/>
      <c r="AN291" s="160"/>
      <c r="AO291" s="160"/>
      <c r="AP291" s="160"/>
      <c r="AQ291" s="160"/>
      <c r="AR291" s="160"/>
      <c r="AS291" s="160"/>
      <c r="AT291" s="160"/>
      <c r="AU291" s="160"/>
    </row>
    <row r="292" spans="1:47" s="161" customFormat="1" ht="12.75" hidden="1">
      <c r="A292" s="163"/>
      <c r="B292" s="163"/>
      <c r="C292" s="163"/>
      <c r="D292" s="163"/>
      <c r="E292" s="163"/>
      <c r="F292" s="163"/>
      <c r="G292" s="163"/>
      <c r="H292" s="163"/>
      <c r="I292" s="163"/>
      <c r="J292" s="163"/>
      <c r="K292" s="160"/>
      <c r="V292" s="160"/>
      <c r="W292" s="160"/>
      <c r="X292" s="160"/>
      <c r="Y292" s="160"/>
      <c r="Z292" s="160"/>
      <c r="AA292" s="160"/>
      <c r="AB292" s="160"/>
      <c r="AC292" s="160"/>
      <c r="AD292" s="160"/>
      <c r="AE292" s="160"/>
      <c r="AF292" s="160"/>
      <c r="AG292" s="160"/>
      <c r="AH292" s="160"/>
      <c r="AI292" s="160"/>
      <c r="AJ292" s="160"/>
      <c r="AK292" s="160"/>
      <c r="AL292" s="160"/>
      <c r="AM292" s="160"/>
      <c r="AN292" s="160"/>
      <c r="AO292" s="160"/>
      <c r="AP292" s="160"/>
      <c r="AQ292" s="160"/>
      <c r="AR292" s="160"/>
      <c r="AS292" s="160"/>
      <c r="AT292" s="160"/>
      <c r="AU292" s="160"/>
    </row>
    <row r="293" spans="1:47" s="161" customFormat="1" ht="12.75" hidden="1">
      <c r="A293" s="163"/>
      <c r="B293" s="163"/>
      <c r="C293" s="163"/>
      <c r="D293" s="163"/>
      <c r="E293" s="163"/>
      <c r="F293" s="163"/>
      <c r="G293" s="163"/>
      <c r="H293" s="163"/>
      <c r="I293" s="163"/>
      <c r="J293" s="163"/>
      <c r="K293" s="160"/>
      <c r="V293" s="160"/>
      <c r="W293" s="160"/>
      <c r="X293" s="160"/>
      <c r="Y293" s="160"/>
      <c r="Z293" s="160"/>
      <c r="AA293" s="160"/>
      <c r="AB293" s="160"/>
      <c r="AC293" s="160"/>
      <c r="AD293" s="160"/>
      <c r="AE293" s="160"/>
      <c r="AF293" s="160"/>
      <c r="AG293" s="160"/>
      <c r="AH293" s="160"/>
      <c r="AI293" s="160"/>
      <c r="AJ293" s="160"/>
      <c r="AK293" s="160"/>
      <c r="AL293" s="160"/>
      <c r="AM293" s="160"/>
      <c r="AN293" s="160"/>
      <c r="AO293" s="160"/>
      <c r="AP293" s="160"/>
      <c r="AQ293" s="160"/>
      <c r="AR293" s="160"/>
      <c r="AS293" s="160"/>
      <c r="AT293" s="160"/>
      <c r="AU293" s="160"/>
    </row>
    <row r="294" spans="1:47" s="161" customFormat="1" ht="12.75" hidden="1">
      <c r="A294" s="163"/>
      <c r="B294" s="163"/>
      <c r="C294" s="163"/>
      <c r="D294" s="163"/>
      <c r="E294" s="163"/>
      <c r="F294" s="163"/>
      <c r="G294" s="163"/>
      <c r="H294" s="163"/>
      <c r="I294" s="163"/>
      <c r="J294" s="163"/>
      <c r="K294" s="160"/>
      <c r="V294" s="160"/>
      <c r="W294" s="160"/>
      <c r="X294" s="160"/>
      <c r="Y294" s="160"/>
      <c r="Z294" s="160"/>
      <c r="AA294" s="160"/>
      <c r="AB294" s="160"/>
      <c r="AC294" s="160"/>
      <c r="AD294" s="160"/>
      <c r="AE294" s="160"/>
      <c r="AF294" s="160"/>
      <c r="AG294" s="160"/>
      <c r="AH294" s="160"/>
      <c r="AI294" s="160"/>
      <c r="AJ294" s="160"/>
      <c r="AK294" s="160"/>
      <c r="AL294" s="160"/>
      <c r="AM294" s="160"/>
      <c r="AN294" s="160"/>
      <c r="AO294" s="160"/>
      <c r="AP294" s="160"/>
      <c r="AQ294" s="160"/>
      <c r="AR294" s="160"/>
      <c r="AS294" s="160"/>
      <c r="AT294" s="160"/>
      <c r="AU294" s="160"/>
    </row>
    <row r="295" spans="1:47" s="161" customFormat="1" ht="12.75" hidden="1">
      <c r="A295" s="163"/>
      <c r="B295" s="163"/>
      <c r="C295" s="163"/>
      <c r="D295" s="163"/>
      <c r="E295" s="163"/>
      <c r="F295" s="163"/>
      <c r="G295" s="163"/>
      <c r="H295" s="163"/>
      <c r="I295" s="163"/>
      <c r="J295" s="163"/>
      <c r="K295" s="160"/>
      <c r="V295" s="160"/>
      <c r="W295" s="160"/>
      <c r="X295" s="160"/>
      <c r="Y295" s="160"/>
      <c r="Z295" s="160"/>
      <c r="AA295" s="160"/>
      <c r="AB295" s="160"/>
      <c r="AC295" s="160"/>
      <c r="AD295" s="160"/>
      <c r="AE295" s="160"/>
      <c r="AF295" s="160"/>
      <c r="AG295" s="160"/>
      <c r="AH295" s="160"/>
      <c r="AI295" s="160"/>
      <c r="AJ295" s="160"/>
      <c r="AK295" s="160"/>
      <c r="AL295" s="160"/>
      <c r="AM295" s="160"/>
      <c r="AN295" s="160"/>
      <c r="AO295" s="160"/>
      <c r="AP295" s="160"/>
      <c r="AQ295" s="160"/>
      <c r="AR295" s="160"/>
      <c r="AS295" s="160"/>
      <c r="AT295" s="160"/>
      <c r="AU295" s="160"/>
    </row>
    <row r="296" spans="1:47" s="161" customFormat="1" ht="12.75" hidden="1">
      <c r="A296" s="163"/>
      <c r="B296" s="163"/>
      <c r="C296" s="163"/>
      <c r="D296" s="163"/>
      <c r="E296" s="163"/>
      <c r="F296" s="163"/>
      <c r="G296" s="163"/>
      <c r="H296" s="163"/>
      <c r="I296" s="163"/>
      <c r="J296" s="163"/>
      <c r="K296" s="160"/>
      <c r="V296" s="160"/>
      <c r="W296" s="160"/>
      <c r="X296" s="160"/>
      <c r="Y296" s="160"/>
      <c r="Z296" s="160"/>
      <c r="AA296" s="160"/>
      <c r="AB296" s="160"/>
      <c r="AC296" s="160"/>
      <c r="AD296" s="160"/>
      <c r="AE296" s="160"/>
      <c r="AF296" s="160"/>
      <c r="AG296" s="160"/>
      <c r="AH296" s="160"/>
      <c r="AI296" s="160"/>
      <c r="AJ296" s="160"/>
      <c r="AK296" s="160"/>
      <c r="AL296" s="160"/>
      <c r="AM296" s="160"/>
      <c r="AN296" s="160"/>
      <c r="AO296" s="160"/>
      <c r="AP296" s="160"/>
      <c r="AQ296" s="160"/>
      <c r="AR296" s="160"/>
      <c r="AS296" s="160"/>
      <c r="AT296" s="160"/>
      <c r="AU296" s="160"/>
    </row>
    <row r="297" spans="1:47" s="161" customFormat="1" ht="12.75" hidden="1">
      <c r="A297" s="163"/>
      <c r="B297" s="163"/>
      <c r="C297" s="163"/>
      <c r="D297" s="163"/>
      <c r="E297" s="163"/>
      <c r="F297" s="163"/>
      <c r="G297" s="163"/>
      <c r="H297" s="163"/>
      <c r="I297" s="163"/>
      <c r="J297" s="163"/>
      <c r="K297" s="160"/>
      <c r="V297" s="160"/>
      <c r="W297" s="160"/>
      <c r="X297" s="160"/>
      <c r="Y297" s="160"/>
      <c r="Z297" s="160"/>
      <c r="AA297" s="160"/>
      <c r="AB297" s="160"/>
      <c r="AC297" s="160"/>
      <c r="AD297" s="160"/>
      <c r="AE297" s="160"/>
      <c r="AF297" s="160"/>
      <c r="AG297" s="160"/>
      <c r="AH297" s="160"/>
      <c r="AI297" s="160"/>
      <c r="AJ297" s="160"/>
      <c r="AK297" s="160"/>
      <c r="AL297" s="160"/>
      <c r="AM297" s="160"/>
      <c r="AN297" s="160"/>
      <c r="AO297" s="160"/>
      <c r="AP297" s="160"/>
      <c r="AQ297" s="160"/>
      <c r="AR297" s="160"/>
      <c r="AS297" s="160"/>
      <c r="AT297" s="160"/>
      <c r="AU297" s="160"/>
    </row>
    <row r="298" spans="1:47" s="161" customFormat="1" ht="12.75" hidden="1">
      <c r="A298" s="163"/>
      <c r="B298" s="163"/>
      <c r="C298" s="163"/>
      <c r="D298" s="163"/>
      <c r="E298" s="163"/>
      <c r="F298" s="163"/>
      <c r="G298" s="163"/>
      <c r="H298" s="163"/>
      <c r="I298" s="163"/>
      <c r="J298" s="163"/>
      <c r="K298" s="160"/>
      <c r="V298" s="160"/>
      <c r="W298" s="160"/>
      <c r="X298" s="160"/>
      <c r="Y298" s="160"/>
      <c r="Z298" s="160"/>
      <c r="AA298" s="160"/>
      <c r="AB298" s="160"/>
      <c r="AC298" s="160"/>
      <c r="AD298" s="160"/>
      <c r="AE298" s="160"/>
      <c r="AF298" s="160"/>
      <c r="AG298" s="160"/>
      <c r="AH298" s="160"/>
      <c r="AI298" s="160"/>
      <c r="AJ298" s="160"/>
      <c r="AK298" s="160"/>
      <c r="AL298" s="160"/>
      <c r="AM298" s="160"/>
      <c r="AN298" s="160"/>
      <c r="AO298" s="160"/>
      <c r="AP298" s="160"/>
      <c r="AQ298" s="160"/>
      <c r="AR298" s="160"/>
      <c r="AS298" s="160"/>
      <c r="AT298" s="160"/>
      <c r="AU298" s="160"/>
    </row>
    <row r="299" spans="1:47" s="161" customFormat="1" ht="12.75" hidden="1">
      <c r="A299" s="163"/>
      <c r="B299" s="163"/>
      <c r="C299" s="163"/>
      <c r="D299" s="163"/>
      <c r="E299" s="163"/>
      <c r="F299" s="163"/>
      <c r="G299" s="163"/>
      <c r="H299" s="163"/>
      <c r="I299" s="163"/>
      <c r="J299" s="163"/>
      <c r="K299" s="160"/>
      <c r="V299" s="160"/>
      <c r="W299" s="160"/>
      <c r="X299" s="160"/>
      <c r="Y299" s="160"/>
      <c r="Z299" s="160"/>
      <c r="AA299" s="160"/>
      <c r="AB299" s="160"/>
      <c r="AC299" s="160"/>
      <c r="AD299" s="160"/>
      <c r="AE299" s="160"/>
      <c r="AF299" s="160"/>
      <c r="AG299" s="160"/>
      <c r="AH299" s="160"/>
      <c r="AI299" s="160"/>
      <c r="AJ299" s="160"/>
      <c r="AK299" s="160"/>
      <c r="AL299" s="160"/>
      <c r="AM299" s="160"/>
      <c r="AN299" s="160"/>
      <c r="AO299" s="160"/>
      <c r="AP299" s="160"/>
      <c r="AQ299" s="160"/>
      <c r="AR299" s="160"/>
      <c r="AS299" s="160"/>
      <c r="AT299" s="160"/>
      <c r="AU299" s="160"/>
    </row>
    <row r="300" spans="1:47" s="161" customFormat="1" ht="12.75" hidden="1">
      <c r="A300" s="163"/>
      <c r="B300" s="163"/>
      <c r="C300" s="163"/>
      <c r="D300" s="163"/>
      <c r="E300" s="163"/>
      <c r="F300" s="163"/>
      <c r="G300" s="163"/>
      <c r="H300" s="163"/>
      <c r="I300" s="163"/>
      <c r="J300" s="163"/>
      <c r="K300" s="160"/>
      <c r="V300" s="160"/>
      <c r="W300" s="160"/>
      <c r="X300" s="160"/>
      <c r="Y300" s="160"/>
      <c r="Z300" s="160"/>
      <c r="AA300" s="160"/>
      <c r="AB300" s="160"/>
      <c r="AC300" s="160"/>
      <c r="AD300" s="160"/>
      <c r="AE300" s="160"/>
      <c r="AF300" s="160"/>
      <c r="AG300" s="160"/>
      <c r="AH300" s="160"/>
      <c r="AI300" s="160"/>
      <c r="AJ300" s="160"/>
      <c r="AK300" s="160"/>
      <c r="AL300" s="160"/>
      <c r="AM300" s="160"/>
      <c r="AN300" s="160"/>
      <c r="AO300" s="160"/>
      <c r="AP300" s="160"/>
      <c r="AQ300" s="160"/>
      <c r="AR300" s="160"/>
      <c r="AS300" s="160"/>
      <c r="AT300" s="160"/>
      <c r="AU300" s="160"/>
    </row>
    <row r="301" spans="1:47" s="161" customFormat="1" ht="12.75" hidden="1">
      <c r="A301" s="163"/>
      <c r="B301" s="163"/>
      <c r="C301" s="163"/>
      <c r="D301" s="163"/>
      <c r="E301" s="163"/>
      <c r="F301" s="163"/>
      <c r="G301" s="163"/>
      <c r="H301" s="163"/>
      <c r="I301" s="163"/>
      <c r="J301" s="163"/>
      <c r="K301" s="160"/>
      <c r="V301" s="160"/>
      <c r="W301" s="160"/>
      <c r="X301" s="160"/>
      <c r="Y301" s="160"/>
      <c r="Z301" s="160"/>
      <c r="AA301" s="160"/>
      <c r="AB301" s="160"/>
      <c r="AC301" s="160"/>
      <c r="AD301" s="160"/>
      <c r="AE301" s="160"/>
      <c r="AF301" s="160"/>
      <c r="AG301" s="160"/>
      <c r="AH301" s="160"/>
      <c r="AI301" s="160"/>
      <c r="AJ301" s="160"/>
      <c r="AK301" s="160"/>
      <c r="AL301" s="160"/>
      <c r="AM301" s="160"/>
      <c r="AN301" s="160"/>
      <c r="AO301" s="160"/>
      <c r="AP301" s="160"/>
      <c r="AQ301" s="160"/>
      <c r="AR301" s="160"/>
      <c r="AS301" s="160"/>
      <c r="AT301" s="160"/>
      <c r="AU301" s="160"/>
    </row>
    <row r="302" spans="1:47" s="161" customFormat="1" ht="12.75" hidden="1">
      <c r="A302" s="163"/>
      <c r="B302" s="163"/>
      <c r="C302" s="163"/>
      <c r="D302" s="163"/>
      <c r="E302" s="163"/>
      <c r="F302" s="163"/>
      <c r="G302" s="163"/>
      <c r="H302" s="163"/>
      <c r="I302" s="163"/>
      <c r="J302" s="163"/>
      <c r="K302" s="160"/>
      <c r="V302" s="160"/>
      <c r="W302" s="160"/>
      <c r="X302" s="160"/>
      <c r="Y302" s="160"/>
      <c r="Z302" s="160"/>
      <c r="AA302" s="160"/>
      <c r="AB302" s="160"/>
      <c r="AC302" s="160"/>
      <c r="AD302" s="160"/>
      <c r="AE302" s="160"/>
      <c r="AF302" s="160"/>
      <c r="AG302" s="160"/>
      <c r="AH302" s="160"/>
      <c r="AI302" s="160"/>
      <c r="AJ302" s="160"/>
      <c r="AK302" s="160"/>
      <c r="AL302" s="160"/>
      <c r="AM302" s="160"/>
      <c r="AN302" s="160"/>
      <c r="AO302" s="160"/>
      <c r="AP302" s="160"/>
      <c r="AQ302" s="160"/>
      <c r="AR302" s="160"/>
      <c r="AS302" s="160"/>
      <c r="AT302" s="160"/>
      <c r="AU302" s="160"/>
    </row>
    <row r="303" spans="1:47" s="161" customFormat="1" ht="12.75" hidden="1">
      <c r="A303" s="163"/>
      <c r="B303" s="163"/>
      <c r="C303" s="163"/>
      <c r="D303" s="163"/>
      <c r="E303" s="163"/>
      <c r="F303" s="163"/>
      <c r="G303" s="163"/>
      <c r="H303" s="163"/>
      <c r="I303" s="163"/>
      <c r="J303" s="163"/>
      <c r="K303" s="160"/>
      <c r="V303" s="160"/>
      <c r="W303" s="160"/>
      <c r="X303" s="160"/>
      <c r="Y303" s="160"/>
      <c r="Z303" s="160"/>
      <c r="AA303" s="160"/>
      <c r="AB303" s="160"/>
      <c r="AC303" s="160"/>
      <c r="AD303" s="160"/>
      <c r="AE303" s="160"/>
      <c r="AF303" s="160"/>
      <c r="AG303" s="160"/>
      <c r="AH303" s="160"/>
      <c r="AI303" s="160"/>
      <c r="AJ303" s="160"/>
      <c r="AK303" s="160"/>
      <c r="AL303" s="160"/>
      <c r="AM303" s="160"/>
      <c r="AN303" s="160"/>
      <c r="AO303" s="160"/>
      <c r="AP303" s="160"/>
      <c r="AQ303" s="160"/>
      <c r="AR303" s="160"/>
      <c r="AS303" s="160"/>
      <c r="AT303" s="160"/>
      <c r="AU303" s="160"/>
    </row>
    <row r="304" spans="1:47" s="161" customFormat="1" ht="12.75" hidden="1">
      <c r="A304" s="163"/>
      <c r="B304" s="163"/>
      <c r="C304" s="163"/>
      <c r="D304" s="163"/>
      <c r="E304" s="163"/>
      <c r="F304" s="163"/>
      <c r="G304" s="163"/>
      <c r="H304" s="163"/>
      <c r="I304" s="163"/>
      <c r="J304" s="163"/>
      <c r="K304" s="160"/>
      <c r="V304" s="160"/>
      <c r="W304" s="160"/>
      <c r="X304" s="160"/>
      <c r="Y304" s="160"/>
      <c r="Z304" s="160"/>
      <c r="AA304" s="160"/>
      <c r="AB304" s="160"/>
      <c r="AC304" s="160"/>
      <c r="AD304" s="160"/>
      <c r="AE304" s="160"/>
      <c r="AF304" s="160"/>
      <c r="AG304" s="160"/>
      <c r="AH304" s="160"/>
      <c r="AI304" s="160"/>
      <c r="AJ304" s="160"/>
      <c r="AK304" s="160"/>
      <c r="AL304" s="160"/>
      <c r="AM304" s="160"/>
      <c r="AN304" s="160"/>
      <c r="AO304" s="160"/>
      <c r="AP304" s="160"/>
      <c r="AQ304" s="160"/>
      <c r="AR304" s="160"/>
      <c r="AS304" s="160"/>
      <c r="AT304" s="160"/>
      <c r="AU304" s="160"/>
    </row>
    <row r="305" spans="1:47" s="161" customFormat="1" ht="12.75" hidden="1">
      <c r="A305" s="163"/>
      <c r="B305" s="163"/>
      <c r="C305" s="163"/>
      <c r="D305" s="163"/>
      <c r="E305" s="163"/>
      <c r="F305" s="163"/>
      <c r="G305" s="163"/>
      <c r="H305" s="163"/>
      <c r="I305" s="163"/>
      <c r="J305" s="163"/>
      <c r="K305" s="160"/>
      <c r="V305" s="160"/>
      <c r="W305" s="160"/>
      <c r="X305" s="160"/>
      <c r="Y305" s="160"/>
      <c r="Z305" s="160"/>
      <c r="AA305" s="160"/>
      <c r="AB305" s="160"/>
      <c r="AC305" s="160"/>
      <c r="AD305" s="160"/>
      <c r="AE305" s="160"/>
      <c r="AF305" s="160"/>
      <c r="AG305" s="160"/>
      <c r="AH305" s="160"/>
      <c r="AI305" s="160"/>
      <c r="AJ305" s="160"/>
      <c r="AK305" s="160"/>
      <c r="AL305" s="160"/>
      <c r="AM305" s="160"/>
      <c r="AN305" s="160"/>
      <c r="AO305" s="160"/>
      <c r="AP305" s="160"/>
      <c r="AQ305" s="160"/>
      <c r="AR305" s="160"/>
      <c r="AS305" s="160"/>
      <c r="AT305" s="160"/>
      <c r="AU305" s="160"/>
    </row>
    <row r="306" spans="1:47" s="161" customFormat="1" ht="12.75" hidden="1">
      <c r="A306" s="163"/>
      <c r="B306" s="163"/>
      <c r="C306" s="163"/>
      <c r="D306" s="163"/>
      <c r="E306" s="163"/>
      <c r="F306" s="163"/>
      <c r="G306" s="163"/>
      <c r="H306" s="163"/>
      <c r="I306" s="163"/>
      <c r="J306" s="163"/>
      <c r="K306" s="160"/>
      <c r="V306" s="160"/>
      <c r="W306" s="160"/>
      <c r="X306" s="160"/>
      <c r="Y306" s="160"/>
      <c r="Z306" s="160"/>
      <c r="AA306" s="160"/>
      <c r="AB306" s="160"/>
      <c r="AC306" s="160"/>
      <c r="AD306" s="160"/>
      <c r="AE306" s="160"/>
      <c r="AF306" s="160"/>
      <c r="AG306" s="160"/>
      <c r="AH306" s="160"/>
      <c r="AI306" s="160"/>
      <c r="AJ306" s="160"/>
      <c r="AK306" s="160"/>
      <c r="AL306" s="160"/>
      <c r="AM306" s="160"/>
      <c r="AN306" s="160"/>
      <c r="AO306" s="160"/>
      <c r="AP306" s="160"/>
      <c r="AQ306" s="160"/>
      <c r="AR306" s="160"/>
      <c r="AS306" s="160"/>
      <c r="AT306" s="160"/>
      <c r="AU306" s="160"/>
    </row>
    <row r="307" spans="1:47" s="161" customFormat="1" ht="12.75" hidden="1">
      <c r="A307" s="163"/>
      <c r="B307" s="163"/>
      <c r="C307" s="163"/>
      <c r="D307" s="163"/>
      <c r="E307" s="163"/>
      <c r="F307" s="163"/>
      <c r="G307" s="163"/>
      <c r="H307" s="163"/>
      <c r="I307" s="163"/>
      <c r="J307" s="163"/>
      <c r="K307" s="160"/>
      <c r="V307" s="160"/>
      <c r="W307" s="160"/>
      <c r="X307" s="160"/>
      <c r="Y307" s="160"/>
      <c r="Z307" s="160"/>
      <c r="AA307" s="160"/>
      <c r="AB307" s="160"/>
      <c r="AC307" s="160"/>
      <c r="AD307" s="160"/>
      <c r="AE307" s="160"/>
      <c r="AF307" s="160"/>
      <c r="AG307" s="160"/>
      <c r="AH307" s="160"/>
      <c r="AI307" s="160"/>
      <c r="AJ307" s="160"/>
      <c r="AK307" s="160"/>
      <c r="AL307" s="160"/>
      <c r="AM307" s="160"/>
      <c r="AN307" s="160"/>
      <c r="AO307" s="160"/>
      <c r="AP307" s="160"/>
      <c r="AQ307" s="160"/>
      <c r="AR307" s="160"/>
      <c r="AS307" s="160"/>
      <c r="AT307" s="160"/>
      <c r="AU307" s="160"/>
    </row>
    <row r="308" spans="1:47" s="161" customFormat="1" ht="12.75" hidden="1">
      <c r="A308" s="163"/>
      <c r="B308" s="163"/>
      <c r="C308" s="163"/>
      <c r="D308" s="163"/>
      <c r="E308" s="163"/>
      <c r="F308" s="163"/>
      <c r="G308" s="163"/>
      <c r="H308" s="163"/>
      <c r="I308" s="163"/>
      <c r="J308" s="163"/>
      <c r="K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row>
    <row r="309" spans="1:47" s="161" customFormat="1" ht="12.75" hidden="1">
      <c r="A309" s="163"/>
      <c r="B309" s="163"/>
      <c r="C309" s="163"/>
      <c r="D309" s="163"/>
      <c r="E309" s="163"/>
      <c r="F309" s="163"/>
      <c r="G309" s="163"/>
      <c r="H309" s="163"/>
      <c r="I309" s="163"/>
      <c r="J309" s="163"/>
      <c r="K309" s="160"/>
      <c r="V309" s="160"/>
      <c r="W309" s="160"/>
      <c r="X309" s="160"/>
      <c r="Y309" s="160"/>
      <c r="Z309" s="160"/>
      <c r="AA309" s="160"/>
      <c r="AB309" s="160"/>
      <c r="AC309" s="160"/>
      <c r="AD309" s="160"/>
      <c r="AE309" s="160"/>
      <c r="AF309" s="160"/>
      <c r="AG309" s="160"/>
      <c r="AH309" s="160"/>
      <c r="AI309" s="160"/>
      <c r="AJ309" s="160"/>
      <c r="AK309" s="160"/>
      <c r="AL309" s="160"/>
      <c r="AM309" s="160"/>
      <c r="AN309" s="160"/>
      <c r="AO309" s="160"/>
      <c r="AP309" s="160"/>
      <c r="AQ309" s="160"/>
      <c r="AR309" s="160"/>
      <c r="AS309" s="160"/>
      <c r="AT309" s="160"/>
      <c r="AU309" s="160"/>
    </row>
    <row r="310" spans="1:47" s="161" customFormat="1" ht="12.75" hidden="1">
      <c r="A310" s="163"/>
      <c r="B310" s="163"/>
      <c r="C310" s="163"/>
      <c r="D310" s="163"/>
      <c r="E310" s="163"/>
      <c r="F310" s="163"/>
      <c r="G310" s="163"/>
      <c r="H310" s="163"/>
      <c r="I310" s="163"/>
      <c r="J310" s="163"/>
      <c r="K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row>
    <row r="311" spans="1:47" s="161" customFormat="1" ht="12.75" hidden="1">
      <c r="A311" s="163"/>
      <c r="B311" s="163"/>
      <c r="C311" s="163"/>
      <c r="D311" s="163"/>
      <c r="E311" s="163"/>
      <c r="F311" s="163"/>
      <c r="G311" s="163"/>
      <c r="H311" s="163"/>
      <c r="I311" s="163"/>
      <c r="J311" s="163"/>
      <c r="K311" s="160"/>
      <c r="V311" s="160"/>
      <c r="W311" s="160"/>
      <c r="X311" s="160"/>
      <c r="Y311" s="160"/>
      <c r="Z311" s="160"/>
      <c r="AA311" s="160"/>
      <c r="AB311" s="160"/>
      <c r="AC311" s="160"/>
      <c r="AD311" s="160"/>
      <c r="AE311" s="160"/>
      <c r="AF311" s="160"/>
      <c r="AG311" s="160"/>
      <c r="AH311" s="160"/>
      <c r="AI311" s="160"/>
      <c r="AJ311" s="160"/>
      <c r="AK311" s="160"/>
      <c r="AL311" s="160"/>
      <c r="AM311" s="160"/>
      <c r="AN311" s="160"/>
      <c r="AO311" s="160"/>
      <c r="AP311" s="160"/>
      <c r="AQ311" s="160"/>
      <c r="AR311" s="160"/>
      <c r="AS311" s="160"/>
      <c r="AT311" s="160"/>
      <c r="AU311" s="160"/>
    </row>
    <row r="312" spans="1:47" s="161" customFormat="1" ht="12.75" hidden="1">
      <c r="A312" s="163"/>
      <c r="B312" s="163"/>
      <c r="C312" s="163"/>
      <c r="D312" s="163"/>
      <c r="E312" s="163"/>
      <c r="F312" s="163"/>
      <c r="G312" s="163"/>
      <c r="H312" s="163"/>
      <c r="I312" s="163"/>
      <c r="J312" s="163"/>
      <c r="K312" s="160"/>
      <c r="V312" s="160"/>
      <c r="W312" s="160"/>
      <c r="X312" s="160"/>
      <c r="Y312" s="160"/>
      <c r="Z312" s="160"/>
      <c r="AA312" s="160"/>
      <c r="AB312" s="160"/>
      <c r="AC312" s="160"/>
      <c r="AD312" s="160"/>
      <c r="AE312" s="160"/>
      <c r="AF312" s="160"/>
      <c r="AG312" s="160"/>
      <c r="AH312" s="160"/>
      <c r="AI312" s="160"/>
      <c r="AJ312" s="160"/>
      <c r="AK312" s="160"/>
      <c r="AL312" s="160"/>
      <c r="AM312" s="160"/>
      <c r="AN312" s="160"/>
      <c r="AO312" s="160"/>
      <c r="AP312" s="160"/>
      <c r="AQ312" s="160"/>
      <c r="AR312" s="160"/>
      <c r="AS312" s="160"/>
      <c r="AT312" s="160"/>
      <c r="AU312" s="160"/>
    </row>
    <row r="313" spans="1:47" s="161" customFormat="1" ht="12.75" hidden="1">
      <c r="A313" s="163"/>
      <c r="B313" s="163"/>
      <c r="C313" s="163"/>
      <c r="D313" s="163"/>
      <c r="E313" s="163"/>
      <c r="F313" s="163"/>
      <c r="G313" s="163"/>
      <c r="H313" s="163"/>
      <c r="I313" s="163"/>
      <c r="J313" s="163"/>
      <c r="K313" s="160"/>
      <c r="V313" s="160"/>
      <c r="W313" s="160"/>
      <c r="X313" s="160"/>
      <c r="Y313" s="160"/>
      <c r="Z313" s="160"/>
      <c r="AA313" s="160"/>
      <c r="AB313" s="160"/>
      <c r="AC313" s="160"/>
      <c r="AD313" s="160"/>
      <c r="AE313" s="160"/>
      <c r="AF313" s="160"/>
      <c r="AG313" s="160"/>
      <c r="AH313" s="160"/>
      <c r="AI313" s="160"/>
      <c r="AJ313" s="160"/>
      <c r="AK313" s="160"/>
      <c r="AL313" s="160"/>
      <c r="AM313" s="160"/>
      <c r="AN313" s="160"/>
      <c r="AO313" s="160"/>
      <c r="AP313" s="160"/>
      <c r="AQ313" s="160"/>
      <c r="AR313" s="160"/>
      <c r="AS313" s="160"/>
      <c r="AT313" s="160"/>
      <c r="AU313" s="160"/>
    </row>
    <row r="314" spans="1:47" s="161" customFormat="1" ht="12.75" hidden="1">
      <c r="A314" s="163"/>
      <c r="B314" s="163"/>
      <c r="C314" s="163"/>
      <c r="D314" s="163"/>
      <c r="E314" s="163"/>
      <c r="F314" s="163"/>
      <c r="G314" s="163"/>
      <c r="H314" s="163"/>
      <c r="I314" s="163"/>
      <c r="J314" s="163"/>
      <c r="K314" s="160"/>
      <c r="V314" s="160"/>
      <c r="W314" s="160"/>
      <c r="X314" s="160"/>
      <c r="Y314" s="160"/>
      <c r="Z314" s="160"/>
      <c r="AA314" s="160"/>
      <c r="AB314" s="160"/>
      <c r="AC314" s="160"/>
      <c r="AD314" s="160"/>
      <c r="AE314" s="160"/>
      <c r="AF314" s="160"/>
      <c r="AG314" s="160"/>
      <c r="AH314" s="160"/>
      <c r="AI314" s="160"/>
      <c r="AJ314" s="160"/>
      <c r="AK314" s="160"/>
      <c r="AL314" s="160"/>
      <c r="AM314" s="160"/>
      <c r="AN314" s="160"/>
      <c r="AO314" s="160"/>
      <c r="AP314" s="160"/>
      <c r="AQ314" s="160"/>
      <c r="AR314" s="160"/>
      <c r="AS314" s="160"/>
      <c r="AT314" s="160"/>
      <c r="AU314" s="160"/>
    </row>
    <row r="315" spans="1:47" s="161" customFormat="1" ht="12.75" hidden="1">
      <c r="A315" s="163"/>
      <c r="B315" s="163"/>
      <c r="C315" s="163"/>
      <c r="D315" s="163"/>
      <c r="E315" s="163"/>
      <c r="F315" s="163"/>
      <c r="G315" s="163"/>
      <c r="H315" s="163"/>
      <c r="I315" s="163"/>
      <c r="J315" s="163"/>
      <c r="K315" s="160"/>
      <c r="V315" s="160"/>
      <c r="W315" s="160"/>
      <c r="X315" s="160"/>
      <c r="Y315" s="160"/>
      <c r="Z315" s="160"/>
      <c r="AA315" s="160"/>
      <c r="AB315" s="160"/>
      <c r="AC315" s="160"/>
      <c r="AD315" s="160"/>
      <c r="AE315" s="160"/>
      <c r="AF315" s="160"/>
      <c r="AG315" s="160"/>
      <c r="AH315" s="160"/>
      <c r="AI315" s="160"/>
      <c r="AJ315" s="160"/>
      <c r="AK315" s="160"/>
      <c r="AL315" s="160"/>
      <c r="AM315" s="160"/>
      <c r="AN315" s="160"/>
      <c r="AO315" s="160"/>
      <c r="AP315" s="160"/>
      <c r="AQ315" s="160"/>
      <c r="AR315" s="160"/>
      <c r="AS315" s="160"/>
      <c r="AT315" s="160"/>
      <c r="AU315" s="160"/>
    </row>
    <row r="316" spans="1:47" s="161" customFormat="1" ht="12.75" hidden="1">
      <c r="A316" s="163"/>
      <c r="B316" s="163"/>
      <c r="C316" s="163"/>
      <c r="D316" s="163"/>
      <c r="E316" s="163"/>
      <c r="F316" s="163"/>
      <c r="G316" s="163"/>
      <c r="H316" s="163"/>
      <c r="I316" s="163"/>
      <c r="J316" s="163"/>
      <c r="K316" s="160"/>
      <c r="V316" s="160"/>
      <c r="W316" s="160"/>
      <c r="X316" s="160"/>
      <c r="Y316" s="160"/>
      <c r="Z316" s="160"/>
      <c r="AA316" s="160"/>
      <c r="AB316" s="160"/>
      <c r="AC316" s="160"/>
      <c r="AD316" s="160"/>
      <c r="AE316" s="160"/>
      <c r="AF316" s="160"/>
      <c r="AG316" s="160"/>
      <c r="AH316" s="160"/>
      <c r="AI316" s="160"/>
      <c r="AJ316" s="160"/>
      <c r="AK316" s="160"/>
      <c r="AL316" s="160"/>
      <c r="AM316" s="160"/>
      <c r="AN316" s="160"/>
      <c r="AO316" s="160"/>
      <c r="AP316" s="160"/>
      <c r="AQ316" s="160"/>
      <c r="AR316" s="160"/>
      <c r="AS316" s="160"/>
      <c r="AT316" s="160"/>
      <c r="AU316" s="160"/>
    </row>
    <row r="317" spans="1:47" s="161" customFormat="1" ht="12.75" hidden="1">
      <c r="A317" s="163"/>
      <c r="B317" s="163"/>
      <c r="C317" s="163"/>
      <c r="D317" s="163"/>
      <c r="E317" s="163"/>
      <c r="F317" s="163"/>
      <c r="G317" s="163"/>
      <c r="H317" s="163"/>
      <c r="I317" s="163"/>
      <c r="J317" s="163"/>
      <c r="K317" s="160"/>
      <c r="V317" s="160"/>
      <c r="W317" s="160"/>
      <c r="X317" s="160"/>
      <c r="Y317" s="160"/>
      <c r="Z317" s="160"/>
      <c r="AA317" s="160"/>
      <c r="AB317" s="160"/>
      <c r="AC317" s="160"/>
      <c r="AD317" s="160"/>
      <c r="AE317" s="160"/>
      <c r="AF317" s="160"/>
      <c r="AG317" s="160"/>
      <c r="AH317" s="160"/>
      <c r="AI317" s="160"/>
      <c r="AJ317" s="160"/>
      <c r="AK317" s="160"/>
      <c r="AL317" s="160"/>
      <c r="AM317" s="160"/>
      <c r="AN317" s="160"/>
      <c r="AO317" s="160"/>
      <c r="AP317" s="160"/>
      <c r="AQ317" s="160"/>
      <c r="AR317" s="160"/>
      <c r="AS317" s="160"/>
      <c r="AT317" s="160"/>
      <c r="AU317" s="160"/>
    </row>
    <row r="318" spans="1:47" s="161" customFormat="1" ht="12.75" hidden="1">
      <c r="A318" s="163"/>
      <c r="B318" s="163"/>
      <c r="C318" s="163"/>
      <c r="D318" s="163"/>
      <c r="E318" s="163"/>
      <c r="F318" s="163"/>
      <c r="G318" s="163"/>
      <c r="H318" s="163"/>
      <c r="I318" s="163"/>
      <c r="J318" s="163"/>
      <c r="K318" s="160"/>
      <c r="V318" s="160"/>
      <c r="W318" s="160"/>
      <c r="X318" s="160"/>
      <c r="Y318" s="160"/>
      <c r="Z318" s="160"/>
      <c r="AA318" s="160"/>
      <c r="AB318" s="160"/>
      <c r="AC318" s="160"/>
      <c r="AD318" s="160"/>
      <c r="AE318" s="160"/>
      <c r="AF318" s="160"/>
      <c r="AG318" s="160"/>
      <c r="AH318" s="160"/>
      <c r="AI318" s="160"/>
      <c r="AJ318" s="160"/>
      <c r="AK318" s="160"/>
      <c r="AL318" s="160"/>
      <c r="AM318" s="160"/>
      <c r="AN318" s="160"/>
      <c r="AO318" s="160"/>
      <c r="AP318" s="160"/>
      <c r="AQ318" s="160"/>
      <c r="AR318" s="160"/>
      <c r="AS318" s="160"/>
      <c r="AT318" s="160"/>
      <c r="AU318" s="160"/>
    </row>
    <row r="319" spans="1:47" s="161" customFormat="1" ht="12.75" hidden="1">
      <c r="A319" s="163"/>
      <c r="B319" s="163"/>
      <c r="C319" s="163"/>
      <c r="D319" s="163"/>
      <c r="E319" s="163"/>
      <c r="F319" s="163"/>
      <c r="G319" s="163"/>
      <c r="H319" s="163"/>
      <c r="I319" s="163"/>
      <c r="J319" s="163"/>
      <c r="K319" s="160"/>
      <c r="V319" s="160"/>
      <c r="W319" s="160"/>
      <c r="X319" s="160"/>
      <c r="Y319" s="160"/>
      <c r="Z319" s="160"/>
      <c r="AA319" s="160"/>
      <c r="AB319" s="160"/>
      <c r="AC319" s="160"/>
      <c r="AD319" s="160"/>
      <c r="AE319" s="160"/>
      <c r="AF319" s="160"/>
      <c r="AG319" s="160"/>
      <c r="AH319" s="160"/>
      <c r="AI319" s="160"/>
      <c r="AJ319" s="160"/>
      <c r="AK319" s="160"/>
      <c r="AL319" s="160"/>
      <c r="AM319" s="160"/>
      <c r="AN319" s="160"/>
      <c r="AO319" s="160"/>
      <c r="AP319" s="160"/>
      <c r="AQ319" s="160"/>
      <c r="AR319" s="160"/>
      <c r="AS319" s="160"/>
      <c r="AT319" s="160"/>
      <c r="AU319" s="160"/>
    </row>
    <row r="320" spans="1:47" s="161" customFormat="1" ht="12.75" hidden="1">
      <c r="A320" s="163"/>
      <c r="B320" s="163"/>
      <c r="C320" s="163"/>
      <c r="D320" s="163"/>
      <c r="E320" s="163"/>
      <c r="F320" s="163"/>
      <c r="G320" s="163"/>
      <c r="H320" s="163"/>
      <c r="I320" s="163"/>
      <c r="J320" s="163"/>
      <c r="K320" s="160"/>
      <c r="V320" s="160"/>
      <c r="W320" s="160"/>
      <c r="X320" s="160"/>
      <c r="Y320" s="160"/>
      <c r="Z320" s="160"/>
      <c r="AA320" s="160"/>
      <c r="AB320" s="160"/>
      <c r="AC320" s="160"/>
      <c r="AD320" s="160"/>
      <c r="AE320" s="160"/>
      <c r="AF320" s="160"/>
      <c r="AG320" s="160"/>
      <c r="AH320" s="160"/>
      <c r="AI320" s="160"/>
      <c r="AJ320" s="160"/>
      <c r="AK320" s="160"/>
      <c r="AL320" s="160"/>
      <c r="AM320" s="160"/>
      <c r="AN320" s="160"/>
      <c r="AO320" s="160"/>
      <c r="AP320" s="160"/>
      <c r="AQ320" s="160"/>
      <c r="AR320" s="160"/>
      <c r="AS320" s="160"/>
      <c r="AT320" s="160"/>
      <c r="AU320" s="160"/>
    </row>
    <row r="321" spans="1:47" s="161" customFormat="1" ht="12.75" hidden="1">
      <c r="A321" s="163"/>
      <c r="B321" s="163"/>
      <c r="C321" s="163"/>
      <c r="D321" s="163"/>
      <c r="E321" s="163"/>
      <c r="F321" s="163"/>
      <c r="G321" s="163"/>
      <c r="H321" s="163"/>
      <c r="I321" s="163"/>
      <c r="J321" s="163"/>
      <c r="K321" s="160"/>
      <c r="V321" s="160"/>
      <c r="W321" s="160"/>
      <c r="X321" s="160"/>
      <c r="Y321" s="160"/>
      <c r="Z321" s="160"/>
      <c r="AA321" s="160"/>
      <c r="AB321" s="160"/>
      <c r="AC321" s="160"/>
      <c r="AD321" s="160"/>
      <c r="AE321" s="160"/>
      <c r="AF321" s="160"/>
      <c r="AG321" s="160"/>
      <c r="AH321" s="160"/>
      <c r="AI321" s="160"/>
      <c r="AJ321" s="160"/>
      <c r="AK321" s="160"/>
      <c r="AL321" s="160"/>
      <c r="AM321" s="160"/>
      <c r="AN321" s="160"/>
      <c r="AO321" s="160"/>
      <c r="AP321" s="160"/>
      <c r="AQ321" s="160"/>
      <c r="AR321" s="160"/>
      <c r="AS321" s="160"/>
      <c r="AT321" s="160"/>
      <c r="AU321" s="160"/>
    </row>
    <row r="322" spans="1:47" s="161" customFormat="1" ht="12.75" hidden="1">
      <c r="A322" s="163"/>
      <c r="B322" s="163"/>
      <c r="C322" s="163"/>
      <c r="D322" s="163"/>
      <c r="E322" s="163"/>
      <c r="F322" s="163"/>
      <c r="G322" s="163"/>
      <c r="H322" s="163"/>
      <c r="I322" s="163"/>
      <c r="J322" s="163"/>
      <c r="K322" s="160"/>
      <c r="V322" s="160"/>
      <c r="W322" s="160"/>
      <c r="X322" s="160"/>
      <c r="Y322" s="160"/>
      <c r="Z322" s="160"/>
      <c r="AA322" s="160"/>
      <c r="AB322" s="160"/>
      <c r="AC322" s="160"/>
      <c r="AD322" s="160"/>
      <c r="AE322" s="160"/>
      <c r="AF322" s="160"/>
      <c r="AG322" s="160"/>
      <c r="AH322" s="160"/>
      <c r="AI322" s="160"/>
      <c r="AJ322" s="160"/>
      <c r="AK322" s="160"/>
      <c r="AL322" s="160"/>
      <c r="AM322" s="160"/>
      <c r="AN322" s="160"/>
      <c r="AO322" s="160"/>
      <c r="AP322" s="160"/>
      <c r="AQ322" s="160"/>
      <c r="AR322" s="160"/>
      <c r="AS322" s="160"/>
      <c r="AT322" s="160"/>
      <c r="AU322" s="160"/>
    </row>
    <row r="323" spans="1:47" s="161" customFormat="1" ht="12.75" hidden="1">
      <c r="A323" s="163"/>
      <c r="B323" s="163"/>
      <c r="C323" s="163"/>
      <c r="D323" s="163"/>
      <c r="E323" s="163"/>
      <c r="F323" s="163"/>
      <c r="G323" s="163"/>
      <c r="H323" s="163"/>
      <c r="I323" s="163"/>
      <c r="J323" s="163"/>
      <c r="K323" s="160"/>
      <c r="V323" s="160"/>
      <c r="W323" s="160"/>
      <c r="X323" s="160"/>
      <c r="Y323" s="160"/>
      <c r="Z323" s="160"/>
      <c r="AA323" s="160"/>
      <c r="AB323" s="160"/>
      <c r="AC323" s="160"/>
      <c r="AD323" s="160"/>
      <c r="AE323" s="160"/>
      <c r="AF323" s="160"/>
      <c r="AG323" s="160"/>
      <c r="AH323" s="160"/>
      <c r="AI323" s="160"/>
      <c r="AJ323" s="160"/>
      <c r="AK323" s="160"/>
      <c r="AL323" s="160"/>
      <c r="AM323" s="160"/>
      <c r="AN323" s="160"/>
      <c r="AO323" s="160"/>
      <c r="AP323" s="160"/>
      <c r="AQ323" s="160"/>
      <c r="AR323" s="160"/>
      <c r="AS323" s="160"/>
      <c r="AT323" s="160"/>
      <c r="AU323" s="160"/>
    </row>
    <row r="324" spans="1:47" s="161" customFormat="1" ht="12.75" hidden="1">
      <c r="A324" s="163"/>
      <c r="B324" s="163"/>
      <c r="C324" s="163"/>
      <c r="D324" s="163"/>
      <c r="E324" s="163"/>
      <c r="F324" s="163"/>
      <c r="G324" s="163"/>
      <c r="H324" s="163"/>
      <c r="I324" s="163"/>
      <c r="J324" s="163"/>
      <c r="K324" s="160"/>
      <c r="V324" s="160"/>
      <c r="W324" s="160"/>
      <c r="X324" s="160"/>
      <c r="Y324" s="160"/>
      <c r="Z324" s="160"/>
      <c r="AA324" s="160"/>
      <c r="AB324" s="160"/>
      <c r="AC324" s="160"/>
      <c r="AD324" s="160"/>
      <c r="AE324" s="160"/>
      <c r="AF324" s="160"/>
      <c r="AG324" s="160"/>
      <c r="AH324" s="160"/>
      <c r="AI324" s="160"/>
      <c r="AJ324" s="160"/>
      <c r="AK324" s="160"/>
      <c r="AL324" s="160"/>
      <c r="AM324" s="160"/>
      <c r="AN324" s="160"/>
      <c r="AO324" s="160"/>
      <c r="AP324" s="160"/>
      <c r="AQ324" s="160"/>
      <c r="AR324" s="160"/>
      <c r="AS324" s="160"/>
      <c r="AT324" s="160"/>
      <c r="AU324" s="160"/>
    </row>
    <row r="325" spans="1:47" s="161" customFormat="1" ht="12.75" hidden="1">
      <c r="A325" s="163"/>
      <c r="B325" s="163"/>
      <c r="C325" s="163"/>
      <c r="D325" s="163"/>
      <c r="E325" s="163"/>
      <c r="F325" s="163"/>
      <c r="G325" s="163"/>
      <c r="H325" s="163"/>
      <c r="I325" s="163"/>
      <c r="J325" s="163"/>
      <c r="K325" s="160"/>
      <c r="V325" s="160"/>
      <c r="W325" s="160"/>
      <c r="X325" s="160"/>
      <c r="Y325" s="160"/>
      <c r="Z325" s="160"/>
      <c r="AA325" s="160"/>
      <c r="AB325" s="160"/>
      <c r="AC325" s="160"/>
      <c r="AD325" s="160"/>
      <c r="AE325" s="160"/>
      <c r="AF325" s="160"/>
      <c r="AG325" s="160"/>
      <c r="AH325" s="160"/>
      <c r="AI325" s="160"/>
      <c r="AJ325" s="160"/>
      <c r="AK325" s="160"/>
      <c r="AL325" s="160"/>
      <c r="AM325" s="160"/>
      <c r="AN325" s="160"/>
      <c r="AO325" s="160"/>
      <c r="AP325" s="160"/>
      <c r="AQ325" s="160"/>
      <c r="AR325" s="160"/>
      <c r="AS325" s="160"/>
      <c r="AT325" s="160"/>
      <c r="AU325" s="160"/>
    </row>
    <row r="326" spans="1:47" s="161" customFormat="1" ht="12.75" hidden="1">
      <c r="A326" s="163"/>
      <c r="B326" s="163"/>
      <c r="C326" s="163"/>
      <c r="D326" s="163"/>
      <c r="E326" s="163"/>
      <c r="F326" s="163"/>
      <c r="G326" s="163"/>
      <c r="H326" s="163"/>
      <c r="I326" s="163"/>
      <c r="J326" s="163"/>
      <c r="K326" s="160"/>
      <c r="V326" s="160"/>
      <c r="W326" s="160"/>
      <c r="X326" s="160"/>
      <c r="Y326" s="160"/>
      <c r="Z326" s="160"/>
      <c r="AA326" s="160"/>
      <c r="AB326" s="160"/>
      <c r="AC326" s="160"/>
      <c r="AD326" s="160"/>
      <c r="AE326" s="160"/>
      <c r="AF326" s="160"/>
      <c r="AG326" s="160"/>
      <c r="AH326" s="160"/>
      <c r="AI326" s="160"/>
      <c r="AJ326" s="160"/>
      <c r="AK326" s="160"/>
      <c r="AL326" s="160"/>
      <c r="AM326" s="160"/>
      <c r="AN326" s="160"/>
      <c r="AO326" s="160"/>
      <c r="AP326" s="160"/>
      <c r="AQ326" s="160"/>
      <c r="AR326" s="160"/>
      <c r="AS326" s="160"/>
      <c r="AT326" s="160"/>
      <c r="AU326" s="160"/>
    </row>
    <row r="327" spans="1:47" s="161" customFormat="1" ht="12.75" hidden="1">
      <c r="A327" s="163"/>
      <c r="B327" s="163"/>
      <c r="C327" s="163"/>
      <c r="D327" s="163"/>
      <c r="E327" s="163"/>
      <c r="F327" s="163"/>
      <c r="G327" s="163"/>
      <c r="H327" s="163"/>
      <c r="I327" s="163"/>
      <c r="J327" s="163"/>
      <c r="K327" s="160"/>
      <c r="V327" s="160"/>
      <c r="W327" s="160"/>
      <c r="X327" s="160"/>
      <c r="Y327" s="160"/>
      <c r="Z327" s="160"/>
      <c r="AA327" s="160"/>
      <c r="AB327" s="160"/>
      <c r="AC327" s="160"/>
      <c r="AD327" s="160"/>
      <c r="AE327" s="160"/>
      <c r="AF327" s="160"/>
      <c r="AG327" s="160"/>
      <c r="AH327" s="160"/>
      <c r="AI327" s="160"/>
      <c r="AJ327" s="160"/>
      <c r="AK327" s="160"/>
      <c r="AL327" s="160"/>
      <c r="AM327" s="160"/>
      <c r="AN327" s="160"/>
      <c r="AO327" s="160"/>
      <c r="AP327" s="160"/>
      <c r="AQ327" s="160"/>
      <c r="AR327" s="160"/>
      <c r="AS327" s="160"/>
      <c r="AT327" s="160"/>
      <c r="AU327" s="160"/>
    </row>
    <row r="328" spans="1:47" s="161" customFormat="1" ht="12.75" hidden="1">
      <c r="A328" s="163"/>
      <c r="B328" s="163"/>
      <c r="C328" s="163"/>
      <c r="D328" s="163"/>
      <c r="E328" s="163"/>
      <c r="F328" s="163"/>
      <c r="G328" s="163"/>
      <c r="H328" s="163"/>
      <c r="I328" s="163"/>
      <c r="J328" s="163"/>
      <c r="K328" s="160"/>
      <c r="V328" s="160"/>
      <c r="W328" s="160"/>
      <c r="X328" s="160"/>
      <c r="Y328" s="160"/>
      <c r="Z328" s="160"/>
      <c r="AA328" s="160"/>
      <c r="AB328" s="160"/>
      <c r="AC328" s="160"/>
      <c r="AD328" s="160"/>
      <c r="AE328" s="160"/>
      <c r="AF328" s="160"/>
      <c r="AG328" s="160"/>
      <c r="AH328" s="160"/>
      <c r="AI328" s="160"/>
      <c r="AJ328" s="160"/>
      <c r="AK328" s="160"/>
      <c r="AL328" s="160"/>
      <c r="AM328" s="160"/>
      <c r="AN328" s="160"/>
      <c r="AO328" s="160"/>
      <c r="AP328" s="160"/>
      <c r="AQ328" s="160"/>
      <c r="AR328" s="160"/>
      <c r="AS328" s="160"/>
      <c r="AT328" s="160"/>
      <c r="AU328" s="160"/>
    </row>
    <row r="329" spans="1:47" s="161" customFormat="1" ht="12.75" hidden="1">
      <c r="A329" s="163"/>
      <c r="B329" s="163"/>
      <c r="C329" s="163"/>
      <c r="D329" s="163"/>
      <c r="E329" s="163"/>
      <c r="F329" s="163"/>
      <c r="G329" s="163"/>
      <c r="H329" s="163"/>
      <c r="I329" s="163"/>
      <c r="J329" s="163"/>
      <c r="K329" s="160"/>
      <c r="V329" s="160"/>
      <c r="W329" s="160"/>
      <c r="X329" s="160"/>
      <c r="Y329" s="160"/>
      <c r="Z329" s="160"/>
      <c r="AA329" s="160"/>
      <c r="AB329" s="160"/>
      <c r="AC329" s="160"/>
      <c r="AD329" s="160"/>
      <c r="AE329" s="160"/>
      <c r="AF329" s="160"/>
      <c r="AG329" s="160"/>
      <c r="AH329" s="160"/>
      <c r="AI329" s="160"/>
      <c r="AJ329" s="160"/>
      <c r="AK329" s="160"/>
      <c r="AL329" s="160"/>
      <c r="AM329" s="160"/>
      <c r="AN329" s="160"/>
      <c r="AO329" s="160"/>
      <c r="AP329" s="160"/>
      <c r="AQ329" s="160"/>
      <c r="AR329" s="160"/>
      <c r="AS329" s="160"/>
      <c r="AT329" s="160"/>
      <c r="AU329" s="160"/>
    </row>
    <row r="330" spans="1:47" s="161" customFormat="1" ht="12.75" hidden="1">
      <c r="A330" s="163"/>
      <c r="B330" s="163"/>
      <c r="C330" s="163"/>
      <c r="D330" s="163"/>
      <c r="E330" s="163"/>
      <c r="F330" s="163"/>
      <c r="G330" s="163"/>
      <c r="H330" s="163"/>
      <c r="I330" s="163"/>
      <c r="J330" s="163"/>
      <c r="K330" s="160"/>
      <c r="V330" s="160"/>
      <c r="W330" s="160"/>
      <c r="X330" s="160"/>
      <c r="Y330" s="160"/>
      <c r="Z330" s="160"/>
      <c r="AA330" s="160"/>
      <c r="AB330" s="160"/>
      <c r="AC330" s="160"/>
      <c r="AD330" s="160"/>
      <c r="AE330" s="160"/>
      <c r="AF330" s="160"/>
      <c r="AG330" s="160"/>
      <c r="AH330" s="160"/>
      <c r="AI330" s="160"/>
      <c r="AJ330" s="160"/>
      <c r="AK330" s="160"/>
      <c r="AL330" s="160"/>
      <c r="AM330" s="160"/>
      <c r="AN330" s="160"/>
      <c r="AO330" s="160"/>
      <c r="AP330" s="160"/>
      <c r="AQ330" s="160"/>
      <c r="AR330" s="160"/>
      <c r="AS330" s="160"/>
      <c r="AT330" s="160"/>
      <c r="AU330" s="160"/>
    </row>
    <row r="331" spans="1:47" s="161" customFormat="1" ht="12.75" hidden="1">
      <c r="A331" s="163"/>
      <c r="B331" s="163"/>
      <c r="C331" s="163"/>
      <c r="D331" s="163"/>
      <c r="E331" s="163"/>
      <c r="F331" s="163"/>
      <c r="G331" s="163"/>
      <c r="H331" s="163"/>
      <c r="I331" s="163"/>
      <c r="J331" s="163"/>
      <c r="K331" s="160"/>
      <c r="V331" s="160"/>
      <c r="W331" s="160"/>
      <c r="X331" s="160"/>
      <c r="Y331" s="160"/>
      <c r="Z331" s="160"/>
      <c r="AA331" s="160"/>
      <c r="AB331" s="160"/>
      <c r="AC331" s="160"/>
      <c r="AD331" s="160"/>
      <c r="AE331" s="160"/>
      <c r="AF331" s="160"/>
      <c r="AG331" s="160"/>
      <c r="AH331" s="160"/>
      <c r="AI331" s="160"/>
      <c r="AJ331" s="160"/>
      <c r="AK331" s="160"/>
      <c r="AL331" s="160"/>
      <c r="AM331" s="160"/>
      <c r="AN331" s="160"/>
      <c r="AO331" s="160"/>
      <c r="AP331" s="160"/>
      <c r="AQ331" s="160"/>
      <c r="AR331" s="160"/>
      <c r="AS331" s="160"/>
      <c r="AT331" s="160"/>
      <c r="AU331" s="160"/>
    </row>
    <row r="332" spans="1:47" s="161" customFormat="1" ht="12.75" hidden="1">
      <c r="A332" s="163"/>
      <c r="B332" s="163"/>
      <c r="C332" s="163"/>
      <c r="D332" s="163"/>
      <c r="E332" s="163"/>
      <c r="F332" s="163"/>
      <c r="G332" s="163"/>
      <c r="H332" s="163"/>
      <c r="I332" s="163"/>
      <c r="J332" s="163"/>
      <c r="K332" s="160"/>
      <c r="V332" s="160"/>
      <c r="W332" s="160"/>
      <c r="X332" s="160"/>
      <c r="Y332" s="160"/>
      <c r="Z332" s="160"/>
      <c r="AA332" s="160"/>
      <c r="AB332" s="160"/>
      <c r="AC332" s="160"/>
      <c r="AD332" s="160"/>
      <c r="AE332" s="160"/>
      <c r="AF332" s="160"/>
      <c r="AG332" s="160"/>
      <c r="AH332" s="160"/>
      <c r="AI332" s="160"/>
      <c r="AJ332" s="160"/>
      <c r="AK332" s="160"/>
      <c r="AL332" s="160"/>
      <c r="AM332" s="160"/>
      <c r="AN332" s="160"/>
      <c r="AO332" s="160"/>
      <c r="AP332" s="160"/>
      <c r="AQ332" s="160"/>
      <c r="AR332" s="160"/>
      <c r="AS332" s="160"/>
      <c r="AT332" s="160"/>
      <c r="AU332" s="160"/>
    </row>
    <row r="333" spans="1:47" s="161" customFormat="1" ht="12.75" hidden="1">
      <c r="A333" s="163"/>
      <c r="B333" s="163"/>
      <c r="C333" s="163"/>
      <c r="D333" s="163"/>
      <c r="E333" s="163"/>
      <c r="F333" s="163"/>
      <c r="G333" s="163"/>
      <c r="H333" s="163"/>
      <c r="I333" s="163"/>
      <c r="J333" s="163"/>
      <c r="K333" s="160"/>
      <c r="V333" s="160"/>
      <c r="W333" s="160"/>
      <c r="X333" s="160"/>
      <c r="Y333" s="160"/>
      <c r="Z333" s="160"/>
      <c r="AA333" s="160"/>
      <c r="AB333" s="160"/>
      <c r="AC333" s="160"/>
      <c r="AD333" s="160"/>
      <c r="AE333" s="160"/>
      <c r="AF333" s="160"/>
      <c r="AG333" s="160"/>
      <c r="AH333" s="160"/>
      <c r="AI333" s="160"/>
      <c r="AJ333" s="160"/>
      <c r="AK333" s="160"/>
      <c r="AL333" s="160"/>
      <c r="AM333" s="160"/>
      <c r="AN333" s="160"/>
      <c r="AO333" s="160"/>
      <c r="AP333" s="160"/>
      <c r="AQ333" s="160"/>
      <c r="AR333" s="160"/>
      <c r="AS333" s="160"/>
      <c r="AT333" s="160"/>
      <c r="AU333" s="160"/>
    </row>
    <row r="334" spans="1:47" s="161" customFormat="1" ht="12.75" hidden="1">
      <c r="A334" s="163"/>
      <c r="B334" s="163"/>
      <c r="C334" s="163"/>
      <c r="D334" s="163"/>
      <c r="E334" s="163"/>
      <c r="F334" s="163"/>
      <c r="G334" s="163"/>
      <c r="H334" s="163"/>
      <c r="I334" s="163"/>
      <c r="J334" s="163"/>
      <c r="K334" s="160"/>
      <c r="V334" s="160"/>
      <c r="W334" s="160"/>
      <c r="X334" s="160"/>
      <c r="Y334" s="160"/>
      <c r="Z334" s="160"/>
      <c r="AA334" s="160"/>
      <c r="AB334" s="160"/>
      <c r="AC334" s="160"/>
      <c r="AD334" s="160"/>
      <c r="AE334" s="160"/>
      <c r="AF334" s="160"/>
      <c r="AG334" s="160"/>
      <c r="AH334" s="160"/>
      <c r="AI334" s="160"/>
      <c r="AJ334" s="160"/>
      <c r="AK334" s="160"/>
      <c r="AL334" s="160"/>
      <c r="AM334" s="160"/>
      <c r="AN334" s="160"/>
      <c r="AO334" s="160"/>
      <c r="AP334" s="160"/>
      <c r="AQ334" s="160"/>
      <c r="AR334" s="160"/>
      <c r="AS334" s="160"/>
      <c r="AT334" s="160"/>
      <c r="AU334" s="160"/>
    </row>
    <row r="335" spans="1:47" s="161" customFormat="1" ht="12.75" hidden="1">
      <c r="A335" s="163"/>
      <c r="B335" s="163"/>
      <c r="C335" s="163"/>
      <c r="D335" s="163"/>
      <c r="E335" s="163"/>
      <c r="F335" s="163"/>
      <c r="G335" s="163"/>
      <c r="H335" s="163"/>
      <c r="I335" s="163"/>
      <c r="J335" s="163"/>
      <c r="K335" s="160"/>
      <c r="V335" s="160"/>
      <c r="W335" s="160"/>
      <c r="X335" s="160"/>
      <c r="Y335" s="160"/>
      <c r="Z335" s="160"/>
      <c r="AA335" s="160"/>
      <c r="AB335" s="160"/>
      <c r="AC335" s="160"/>
      <c r="AD335" s="160"/>
      <c r="AE335" s="160"/>
      <c r="AF335" s="160"/>
      <c r="AG335" s="160"/>
      <c r="AH335" s="160"/>
      <c r="AI335" s="160"/>
      <c r="AJ335" s="160"/>
      <c r="AK335" s="160"/>
      <c r="AL335" s="160"/>
      <c r="AM335" s="160"/>
      <c r="AN335" s="160"/>
      <c r="AO335" s="160"/>
      <c r="AP335" s="160"/>
      <c r="AQ335" s="160"/>
      <c r="AR335" s="160"/>
      <c r="AS335" s="160"/>
      <c r="AT335" s="160"/>
      <c r="AU335" s="160"/>
    </row>
    <row r="336" spans="1:47" s="161" customFormat="1" ht="12.75" hidden="1">
      <c r="A336" s="163"/>
      <c r="B336" s="163"/>
      <c r="C336" s="163"/>
      <c r="D336" s="163"/>
      <c r="E336" s="163"/>
      <c r="F336" s="163"/>
      <c r="G336" s="163"/>
      <c r="H336" s="163"/>
      <c r="I336" s="163"/>
      <c r="J336" s="163"/>
      <c r="K336" s="160"/>
      <c r="V336" s="160"/>
      <c r="W336" s="160"/>
      <c r="X336" s="160"/>
      <c r="Y336" s="160"/>
      <c r="Z336" s="160"/>
      <c r="AA336" s="160"/>
      <c r="AB336" s="160"/>
      <c r="AC336" s="160"/>
      <c r="AD336" s="160"/>
      <c r="AE336" s="160"/>
      <c r="AF336" s="160"/>
      <c r="AG336" s="160"/>
      <c r="AH336" s="160"/>
      <c r="AI336" s="160"/>
      <c r="AJ336" s="160"/>
      <c r="AK336" s="160"/>
      <c r="AL336" s="160"/>
      <c r="AM336" s="160"/>
      <c r="AN336" s="160"/>
      <c r="AO336" s="160"/>
      <c r="AP336" s="160"/>
      <c r="AQ336" s="160"/>
      <c r="AR336" s="160"/>
      <c r="AS336" s="160"/>
      <c r="AT336" s="160"/>
      <c r="AU336" s="160"/>
    </row>
    <row r="337" spans="1:47" s="161" customFormat="1" ht="12.75" hidden="1">
      <c r="A337" s="163"/>
      <c r="B337" s="163"/>
      <c r="C337" s="163"/>
      <c r="D337" s="163"/>
      <c r="E337" s="163"/>
      <c r="F337" s="163"/>
      <c r="G337" s="163"/>
      <c r="H337" s="163"/>
      <c r="I337" s="163"/>
      <c r="J337" s="163"/>
      <c r="K337" s="160"/>
      <c r="V337" s="160"/>
      <c r="W337" s="160"/>
      <c r="X337" s="160"/>
      <c r="Y337" s="160"/>
      <c r="Z337" s="160"/>
      <c r="AA337" s="160"/>
      <c r="AB337" s="160"/>
      <c r="AC337" s="160"/>
      <c r="AD337" s="160"/>
      <c r="AE337" s="160"/>
      <c r="AF337" s="160"/>
      <c r="AG337" s="160"/>
      <c r="AH337" s="160"/>
      <c r="AI337" s="160"/>
      <c r="AJ337" s="160"/>
      <c r="AK337" s="160"/>
      <c r="AL337" s="160"/>
      <c r="AM337" s="160"/>
      <c r="AN337" s="160"/>
      <c r="AO337" s="160"/>
      <c r="AP337" s="160"/>
      <c r="AQ337" s="160"/>
      <c r="AR337" s="160"/>
      <c r="AS337" s="160"/>
      <c r="AT337" s="160"/>
      <c r="AU337" s="160"/>
    </row>
    <row r="338" spans="1:47" s="161" customFormat="1" ht="12.75" hidden="1">
      <c r="A338" s="163"/>
      <c r="B338" s="163"/>
      <c r="C338" s="163"/>
      <c r="D338" s="163"/>
      <c r="E338" s="163"/>
      <c r="F338" s="163"/>
      <c r="G338" s="163"/>
      <c r="H338" s="163"/>
      <c r="I338" s="163"/>
      <c r="J338" s="163"/>
      <c r="K338" s="160"/>
      <c r="V338" s="160"/>
      <c r="W338" s="160"/>
      <c r="X338" s="160"/>
      <c r="Y338" s="160"/>
      <c r="Z338" s="160"/>
      <c r="AA338" s="160"/>
      <c r="AB338" s="160"/>
      <c r="AC338" s="160"/>
      <c r="AD338" s="160"/>
      <c r="AE338" s="160"/>
      <c r="AF338" s="160"/>
      <c r="AG338" s="160"/>
      <c r="AH338" s="160"/>
      <c r="AI338" s="160"/>
      <c r="AJ338" s="160"/>
      <c r="AK338" s="160"/>
      <c r="AL338" s="160"/>
      <c r="AM338" s="160"/>
      <c r="AN338" s="160"/>
      <c r="AO338" s="160"/>
      <c r="AP338" s="160"/>
      <c r="AQ338" s="160"/>
      <c r="AR338" s="160"/>
      <c r="AS338" s="160"/>
      <c r="AT338" s="160"/>
      <c r="AU338" s="160"/>
    </row>
    <row r="339" spans="1:47" s="161" customFormat="1" ht="12.75" hidden="1">
      <c r="A339" s="163"/>
      <c r="B339" s="163"/>
      <c r="C339" s="163"/>
      <c r="D339" s="163"/>
      <c r="E339" s="163"/>
      <c r="F339" s="163"/>
      <c r="G339" s="163"/>
      <c r="H339" s="163"/>
      <c r="I339" s="163"/>
      <c r="J339" s="163"/>
      <c r="K339" s="160"/>
      <c r="V339" s="160"/>
      <c r="W339" s="160"/>
      <c r="X339" s="160"/>
      <c r="Y339" s="160"/>
      <c r="Z339" s="160"/>
      <c r="AA339" s="160"/>
      <c r="AB339" s="160"/>
      <c r="AC339" s="160"/>
      <c r="AD339" s="160"/>
      <c r="AE339" s="160"/>
      <c r="AF339" s="160"/>
      <c r="AG339" s="160"/>
      <c r="AH339" s="160"/>
      <c r="AI339" s="160"/>
      <c r="AJ339" s="160"/>
      <c r="AK339" s="160"/>
      <c r="AL339" s="160"/>
      <c r="AM339" s="160"/>
      <c r="AN339" s="160"/>
      <c r="AO339" s="160"/>
      <c r="AP339" s="160"/>
      <c r="AQ339" s="160"/>
      <c r="AR339" s="160"/>
      <c r="AS339" s="160"/>
      <c r="AT339" s="160"/>
      <c r="AU339" s="160"/>
    </row>
    <row r="340" spans="1:47" s="161" customFormat="1" ht="12.75" hidden="1">
      <c r="A340" s="163"/>
      <c r="B340" s="163"/>
      <c r="C340" s="163"/>
      <c r="D340" s="163"/>
      <c r="E340" s="163"/>
      <c r="F340" s="163"/>
      <c r="G340" s="163"/>
      <c r="H340" s="163"/>
      <c r="I340" s="163"/>
      <c r="J340" s="163"/>
      <c r="K340" s="160"/>
      <c r="V340" s="160"/>
      <c r="W340" s="160"/>
      <c r="X340" s="160"/>
      <c r="Y340" s="160"/>
      <c r="Z340" s="160"/>
      <c r="AA340" s="160"/>
      <c r="AB340" s="160"/>
      <c r="AC340" s="160"/>
      <c r="AD340" s="160"/>
      <c r="AE340" s="160"/>
      <c r="AF340" s="160"/>
      <c r="AG340" s="160"/>
      <c r="AH340" s="160"/>
      <c r="AI340" s="160"/>
      <c r="AJ340" s="160"/>
      <c r="AK340" s="160"/>
      <c r="AL340" s="160"/>
      <c r="AM340" s="160"/>
      <c r="AN340" s="160"/>
      <c r="AO340" s="160"/>
      <c r="AP340" s="160"/>
      <c r="AQ340" s="160"/>
      <c r="AR340" s="160"/>
      <c r="AS340" s="160"/>
      <c r="AT340" s="160"/>
      <c r="AU340" s="160"/>
    </row>
    <row r="341" spans="1:47" s="161" customFormat="1" ht="12.75" hidden="1">
      <c r="A341" s="163"/>
      <c r="B341" s="163"/>
      <c r="C341" s="163"/>
      <c r="D341" s="163"/>
      <c r="E341" s="163"/>
      <c r="F341" s="163"/>
      <c r="G341" s="163"/>
      <c r="H341" s="163"/>
      <c r="I341" s="163"/>
      <c r="J341" s="163"/>
      <c r="K341" s="160"/>
      <c r="V341" s="160"/>
      <c r="W341" s="160"/>
      <c r="X341" s="160"/>
      <c r="Y341" s="160"/>
      <c r="Z341" s="160"/>
      <c r="AA341" s="160"/>
      <c r="AB341" s="160"/>
      <c r="AC341" s="160"/>
      <c r="AD341" s="160"/>
      <c r="AE341" s="160"/>
      <c r="AF341" s="160"/>
      <c r="AG341" s="160"/>
      <c r="AH341" s="160"/>
      <c r="AI341" s="160"/>
      <c r="AJ341" s="160"/>
      <c r="AK341" s="160"/>
      <c r="AL341" s="160"/>
      <c r="AM341" s="160"/>
      <c r="AN341" s="160"/>
      <c r="AO341" s="160"/>
      <c r="AP341" s="160"/>
      <c r="AQ341" s="160"/>
      <c r="AR341" s="160"/>
      <c r="AS341" s="160"/>
      <c r="AT341" s="160"/>
      <c r="AU341" s="160"/>
    </row>
    <row r="342" spans="1:47" s="161" customFormat="1" ht="12.75" hidden="1">
      <c r="A342" s="163"/>
      <c r="B342" s="163"/>
      <c r="C342" s="163"/>
      <c r="D342" s="163"/>
      <c r="E342" s="163"/>
      <c r="F342" s="163"/>
      <c r="G342" s="163"/>
      <c r="H342" s="163"/>
      <c r="I342" s="163"/>
      <c r="J342" s="163"/>
      <c r="K342" s="160"/>
      <c r="V342" s="160"/>
      <c r="W342" s="160"/>
      <c r="X342" s="160"/>
      <c r="Y342" s="160"/>
      <c r="Z342" s="160"/>
      <c r="AA342" s="160"/>
      <c r="AB342" s="160"/>
      <c r="AC342" s="160"/>
      <c r="AD342" s="160"/>
      <c r="AE342" s="160"/>
      <c r="AF342" s="160"/>
      <c r="AG342" s="160"/>
      <c r="AH342" s="160"/>
      <c r="AI342" s="160"/>
      <c r="AJ342" s="160"/>
      <c r="AK342" s="160"/>
      <c r="AL342" s="160"/>
      <c r="AM342" s="160"/>
      <c r="AN342" s="160"/>
      <c r="AO342" s="160"/>
      <c r="AP342" s="160"/>
      <c r="AQ342" s="160"/>
      <c r="AR342" s="160"/>
      <c r="AS342" s="160"/>
      <c r="AT342" s="160"/>
      <c r="AU342" s="160"/>
    </row>
    <row r="343" spans="1:47" s="161" customFormat="1" ht="12.75" hidden="1">
      <c r="A343" s="163"/>
      <c r="B343" s="163"/>
      <c r="C343" s="163"/>
      <c r="D343" s="163"/>
      <c r="E343" s="163"/>
      <c r="F343" s="163"/>
      <c r="G343" s="163"/>
      <c r="H343" s="163"/>
      <c r="I343" s="163"/>
      <c r="J343" s="163"/>
      <c r="K343" s="160"/>
      <c r="V343" s="160"/>
      <c r="W343" s="160"/>
      <c r="X343" s="160"/>
      <c r="Y343" s="160"/>
      <c r="Z343" s="160"/>
      <c r="AA343" s="160"/>
      <c r="AB343" s="160"/>
      <c r="AC343" s="160"/>
      <c r="AD343" s="160"/>
      <c r="AE343" s="160"/>
      <c r="AF343" s="160"/>
      <c r="AG343" s="160"/>
      <c r="AH343" s="160"/>
      <c r="AI343" s="160"/>
      <c r="AJ343" s="160"/>
      <c r="AK343" s="160"/>
      <c r="AL343" s="160"/>
      <c r="AM343" s="160"/>
      <c r="AN343" s="160"/>
      <c r="AO343" s="160"/>
      <c r="AP343" s="160"/>
      <c r="AQ343" s="160"/>
      <c r="AR343" s="160"/>
      <c r="AS343" s="160"/>
      <c r="AT343" s="160"/>
      <c r="AU343" s="160"/>
    </row>
    <row r="344" spans="1:47" s="161" customFormat="1" ht="12.75" hidden="1">
      <c r="A344" s="163"/>
      <c r="B344" s="163"/>
      <c r="C344" s="163"/>
      <c r="D344" s="163"/>
      <c r="E344" s="163"/>
      <c r="F344" s="163"/>
      <c r="G344" s="163"/>
      <c r="H344" s="163"/>
      <c r="I344" s="163"/>
      <c r="J344" s="163"/>
      <c r="K344" s="160"/>
      <c r="V344" s="160"/>
      <c r="W344" s="160"/>
      <c r="X344" s="160"/>
      <c r="Y344" s="160"/>
      <c r="Z344" s="160"/>
      <c r="AA344" s="160"/>
      <c r="AB344" s="160"/>
      <c r="AC344" s="160"/>
      <c r="AD344" s="160"/>
      <c r="AE344" s="160"/>
      <c r="AF344" s="160"/>
      <c r="AG344" s="160"/>
      <c r="AH344" s="160"/>
      <c r="AI344" s="160"/>
      <c r="AJ344" s="160"/>
      <c r="AK344" s="160"/>
      <c r="AL344" s="160"/>
      <c r="AM344" s="160"/>
      <c r="AN344" s="160"/>
      <c r="AO344" s="160"/>
      <c r="AP344" s="160"/>
      <c r="AQ344" s="160"/>
      <c r="AR344" s="160"/>
      <c r="AS344" s="160"/>
      <c r="AT344" s="160"/>
      <c r="AU344" s="160"/>
    </row>
    <row r="345" spans="1:47" s="161" customFormat="1" ht="12.75" hidden="1">
      <c r="A345" s="163"/>
      <c r="B345" s="163"/>
      <c r="C345" s="163"/>
      <c r="D345" s="163"/>
      <c r="E345" s="163"/>
      <c r="F345" s="163"/>
      <c r="G345" s="163"/>
      <c r="H345" s="163"/>
      <c r="I345" s="163"/>
      <c r="J345" s="163"/>
      <c r="K345" s="160"/>
      <c r="V345" s="160"/>
      <c r="W345" s="160"/>
      <c r="X345" s="160"/>
      <c r="Y345" s="160"/>
      <c r="Z345" s="160"/>
      <c r="AA345" s="160"/>
      <c r="AB345" s="160"/>
      <c r="AC345" s="160"/>
      <c r="AD345" s="160"/>
      <c r="AE345" s="160"/>
      <c r="AF345" s="160"/>
      <c r="AG345" s="160"/>
      <c r="AH345" s="160"/>
      <c r="AI345" s="160"/>
      <c r="AJ345" s="160"/>
      <c r="AK345" s="160"/>
      <c r="AL345" s="160"/>
      <c r="AM345" s="160"/>
      <c r="AN345" s="160"/>
      <c r="AO345" s="160"/>
      <c r="AP345" s="160"/>
      <c r="AQ345" s="160"/>
      <c r="AR345" s="160"/>
      <c r="AS345" s="160"/>
      <c r="AT345" s="160"/>
      <c r="AU345" s="160"/>
    </row>
    <row r="346" spans="1:47" ht="12.75">
      <c r="A346" s="56"/>
      <c r="B346" s="56"/>
      <c r="C346" s="56"/>
      <c r="D346" s="56"/>
      <c r="E346" s="56"/>
      <c r="F346" s="56"/>
      <c r="G346" s="56"/>
      <c r="H346" s="56"/>
      <c r="I346" s="56"/>
      <c r="J346" s="56"/>
      <c r="K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c r="AS346" s="56"/>
      <c r="AT346" s="56"/>
      <c r="AU346" s="56"/>
    </row>
    <row r="347" spans="1:47" ht="12.75">
      <c r="A347" s="56"/>
      <c r="B347" s="466" t="s">
        <v>164</v>
      </c>
      <c r="C347" s="466"/>
      <c r="D347" s="466"/>
      <c r="E347" s="466"/>
      <c r="F347" s="466" t="s">
        <v>166</v>
      </c>
      <c r="G347" s="466"/>
      <c r="H347" s="466" t="s">
        <v>167</v>
      </c>
      <c r="I347" s="466"/>
      <c r="J347" s="466"/>
      <c r="K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c r="AS347" s="56"/>
      <c r="AT347" s="56"/>
      <c r="AU347" s="56"/>
    </row>
    <row r="348" spans="1:47" ht="12.75">
      <c r="A348" s="56"/>
      <c r="B348" s="467" t="s">
        <v>188</v>
      </c>
      <c r="C348" s="467"/>
      <c r="D348" s="467"/>
      <c r="E348" s="467"/>
      <c r="F348" s="467" t="s">
        <v>189</v>
      </c>
      <c r="G348" s="467"/>
      <c r="H348" s="467" t="s">
        <v>190</v>
      </c>
      <c r="I348" s="467"/>
      <c r="J348" s="467"/>
      <c r="K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c r="AS348" s="56"/>
      <c r="AT348" s="56"/>
      <c r="AU348" s="56"/>
    </row>
    <row r="349" spans="1:47" ht="12.75">
      <c r="A349" s="56"/>
      <c r="B349" s="468" t="s">
        <v>191</v>
      </c>
      <c r="C349" s="468"/>
      <c r="D349" s="468"/>
      <c r="E349" s="468"/>
      <c r="F349" s="468" t="s">
        <v>192</v>
      </c>
      <c r="G349" s="468"/>
      <c r="H349" s="468" t="s">
        <v>193</v>
      </c>
      <c r="I349" s="468"/>
      <c r="J349" s="468"/>
      <c r="K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c r="AS349" s="56"/>
      <c r="AT349" s="56"/>
      <c r="AU349" s="56"/>
    </row>
    <row r="350" spans="1:47" ht="24" customHeight="1">
      <c r="A350" s="56"/>
      <c r="B350" s="468" t="s">
        <v>194</v>
      </c>
      <c r="C350" s="468"/>
      <c r="D350" s="468"/>
      <c r="E350" s="468"/>
      <c r="F350" s="468" t="s">
        <v>195</v>
      </c>
      <c r="G350" s="468"/>
      <c r="H350" s="469" t="s">
        <v>196</v>
      </c>
      <c r="I350" s="470"/>
      <c r="J350" s="471"/>
      <c r="K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c r="AS350" s="56"/>
      <c r="AT350" s="56"/>
      <c r="AU350" s="56"/>
    </row>
    <row r="351" spans="1:47" ht="12.75">
      <c r="A351" s="56"/>
      <c r="B351" s="468" t="s">
        <v>197</v>
      </c>
      <c r="C351" s="468"/>
      <c r="D351" s="468"/>
      <c r="E351" s="468"/>
      <c r="F351" s="468" t="s">
        <v>198</v>
      </c>
      <c r="G351" s="468"/>
      <c r="H351" s="468" t="s">
        <v>199</v>
      </c>
      <c r="I351" s="468"/>
      <c r="J351" s="468"/>
      <c r="K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c r="AS351" s="56"/>
      <c r="AT351" s="56"/>
      <c r="AU351" s="56"/>
    </row>
    <row r="352" spans="1:47" ht="12.75">
      <c r="A352" s="56"/>
      <c r="B352" s="468" t="s">
        <v>200</v>
      </c>
      <c r="C352" s="468"/>
      <c r="D352" s="468"/>
      <c r="E352" s="468"/>
      <c r="F352" s="468" t="s">
        <v>201</v>
      </c>
      <c r="G352" s="468"/>
      <c r="H352" s="468"/>
      <c r="I352" s="468"/>
      <c r="J352" s="468"/>
      <c r="K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c r="AS352" s="56"/>
      <c r="AT352" s="56"/>
      <c r="AU352" s="56"/>
    </row>
    <row r="353" spans="1:47" ht="24" customHeight="1">
      <c r="A353" s="56"/>
      <c r="B353" s="469" t="s">
        <v>202</v>
      </c>
      <c r="C353" s="470"/>
      <c r="D353" s="470"/>
      <c r="E353" s="471"/>
      <c r="F353" s="468"/>
      <c r="G353" s="468"/>
      <c r="H353" s="468"/>
      <c r="I353" s="468"/>
      <c r="J353" s="468"/>
      <c r="K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row>
    <row r="354" spans="1:47" ht="12.75">
      <c r="A354" s="56"/>
      <c r="B354" s="468" t="s">
        <v>203</v>
      </c>
      <c r="C354" s="468"/>
      <c r="D354" s="468"/>
      <c r="E354" s="468"/>
      <c r="F354" s="468"/>
      <c r="G354" s="468"/>
      <c r="H354" s="468"/>
      <c r="I354" s="468"/>
      <c r="J354" s="468"/>
      <c r="K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c r="AS354" s="56"/>
      <c r="AT354" s="56"/>
      <c r="AU354" s="56"/>
    </row>
    <row r="355" spans="1:47" ht="12.75">
      <c r="A355" s="56"/>
      <c r="B355" s="468" t="s">
        <v>204</v>
      </c>
      <c r="C355" s="468"/>
      <c r="D355" s="468"/>
      <c r="E355" s="468"/>
      <c r="F355" s="468"/>
      <c r="G355" s="468"/>
      <c r="H355" s="468"/>
      <c r="I355" s="468"/>
      <c r="J355" s="468"/>
      <c r="K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c r="AS355" s="56"/>
      <c r="AT355" s="56"/>
      <c r="AU355" s="56"/>
    </row>
    <row r="356" spans="1:47" ht="26.25" customHeight="1">
      <c r="A356" s="56"/>
      <c r="B356" s="469" t="s">
        <v>205</v>
      </c>
      <c r="C356" s="470"/>
      <c r="D356" s="470"/>
      <c r="E356" s="471"/>
      <c r="F356" s="468"/>
      <c r="G356" s="468"/>
      <c r="H356" s="468"/>
      <c r="I356" s="468"/>
      <c r="J356" s="468"/>
      <c r="K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c r="AS356" s="56"/>
      <c r="AT356" s="56"/>
      <c r="AU356" s="56"/>
    </row>
    <row r="357" spans="1:47" ht="12.75">
      <c r="A357" s="56"/>
      <c r="B357" s="472" t="s">
        <v>206</v>
      </c>
      <c r="C357" s="472"/>
      <c r="D357" s="472"/>
      <c r="E357" s="472"/>
      <c r="F357" s="472"/>
      <c r="G357" s="472"/>
      <c r="H357" s="472"/>
      <c r="I357" s="472"/>
      <c r="J357" s="472"/>
      <c r="K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c r="AS357" s="56"/>
      <c r="AT357" s="56"/>
      <c r="AU357" s="56"/>
    </row>
    <row r="358" spans="1:47" ht="12.75">
      <c r="A358" s="56"/>
      <c r="B358" s="56"/>
      <c r="C358" s="160"/>
      <c r="D358" s="160"/>
      <c r="E358" s="56"/>
      <c r="F358" s="160"/>
      <c r="G358" s="56"/>
      <c r="H358" s="56"/>
      <c r="I358" s="56"/>
      <c r="J358" s="56"/>
      <c r="K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c r="AS358" s="56"/>
      <c r="AT358" s="56"/>
      <c r="AU358" s="56"/>
    </row>
    <row r="359" spans="1:47" ht="12.75">
      <c r="A359" s="56"/>
      <c r="B359" s="56"/>
      <c r="C359" s="56"/>
      <c r="D359" s="56"/>
      <c r="E359" s="56"/>
      <c r="F359" s="56"/>
      <c r="G359" s="56"/>
      <c r="H359" s="56"/>
      <c r="I359" s="56"/>
      <c r="J359" s="56"/>
      <c r="K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c r="AS359" s="56"/>
      <c r="AT359" s="56"/>
      <c r="AU359" s="56"/>
    </row>
    <row r="360" spans="1:47" ht="41.25" customHeight="1">
      <c r="A360" s="442" t="s">
        <v>207</v>
      </c>
      <c r="B360" s="442"/>
      <c r="C360" s="442"/>
      <c r="D360" s="442"/>
      <c r="E360" s="442"/>
      <c r="F360" s="442"/>
      <c r="G360" s="442"/>
      <c r="H360" s="442"/>
      <c r="I360" s="442"/>
      <c r="J360" s="442"/>
      <c r="K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c r="AS360" s="56"/>
      <c r="AT360" s="56"/>
      <c r="AU360" s="56"/>
    </row>
    <row r="361" spans="1:47" ht="12.75">
      <c r="A361" s="56"/>
      <c r="B361" s="56"/>
      <c r="C361" s="56"/>
      <c r="D361" s="56"/>
      <c r="E361" s="56"/>
      <c r="F361" s="56"/>
      <c r="G361" s="56"/>
      <c r="H361" s="56"/>
      <c r="I361" s="56"/>
      <c r="J361" s="56"/>
      <c r="K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c r="AS361" s="56"/>
      <c r="AT361" s="56"/>
      <c r="AU361" s="56"/>
    </row>
    <row r="362" spans="1:47" ht="40.5" customHeight="1">
      <c r="A362" s="442" t="s">
        <v>208</v>
      </c>
      <c r="B362" s="442"/>
      <c r="C362" s="442"/>
      <c r="D362" s="442"/>
      <c r="E362" s="442"/>
      <c r="F362" s="442"/>
      <c r="G362" s="442"/>
      <c r="H362" s="442"/>
      <c r="I362" s="442"/>
      <c r="J362" s="442"/>
      <c r="K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c r="AS362" s="56"/>
      <c r="AT362" s="56"/>
      <c r="AU362" s="56"/>
    </row>
    <row r="363" spans="1:47" ht="12.75">
      <c r="A363" s="56"/>
      <c r="B363" s="56"/>
      <c r="C363" s="56"/>
      <c r="D363" s="56"/>
      <c r="E363" s="56"/>
      <c r="F363" s="56"/>
      <c r="G363" s="56"/>
      <c r="H363" s="56"/>
      <c r="I363" s="56"/>
      <c r="J363" s="56"/>
      <c r="K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row>
    <row r="364" spans="1:47" ht="25.5" customHeight="1">
      <c r="A364" s="446"/>
      <c r="B364" s="446"/>
      <c r="C364" s="446"/>
      <c r="D364" s="446"/>
      <c r="E364" s="446"/>
      <c r="F364" s="446"/>
      <c r="G364" s="56"/>
      <c r="H364" s="451"/>
      <c r="I364" s="451"/>
      <c r="J364" s="451"/>
      <c r="K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c r="AS364" s="56"/>
      <c r="AT364" s="56"/>
      <c r="AU364" s="56"/>
    </row>
    <row r="365" spans="1:47" ht="12.75">
      <c r="A365" s="28" t="s">
        <v>280</v>
      </c>
      <c r="C365" s="474"/>
      <c r="D365" s="474"/>
      <c r="E365" s="474"/>
      <c r="F365" s="474"/>
      <c r="G365" s="56"/>
      <c r="H365" s="56" t="s">
        <v>210</v>
      </c>
      <c r="I365" s="56"/>
      <c r="J365" s="56"/>
      <c r="K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c r="AS365" s="56"/>
      <c r="AT365" s="56"/>
      <c r="AU365" s="56"/>
    </row>
    <row r="366" spans="1:47" ht="26.25" customHeight="1">
      <c r="A366" s="473" t="s">
        <v>211</v>
      </c>
      <c r="B366" s="473"/>
      <c r="C366" s="473"/>
      <c r="D366" s="473"/>
      <c r="E366" s="473"/>
      <c r="F366" s="473"/>
      <c r="G366" s="56"/>
      <c r="H366" s="56"/>
      <c r="I366" s="56"/>
      <c r="J366" s="56"/>
      <c r="K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c r="AS366" s="56"/>
      <c r="AT366" s="56"/>
      <c r="AU366" s="56"/>
    </row>
    <row r="367" spans="1:47" ht="12.75">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c r="AS367" s="56"/>
      <c r="AT367" s="56"/>
      <c r="AU367" s="56"/>
    </row>
    <row r="368" spans="1:47" ht="12.75">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c r="AS368" s="56"/>
      <c r="AT368" s="56"/>
      <c r="AU368" s="56"/>
    </row>
    <row r="369" spans="1:47" ht="12.75">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c r="AS369" s="56"/>
      <c r="AT369" s="56"/>
      <c r="AU369" s="56"/>
    </row>
    <row r="370" spans="1:47" ht="12.75">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c r="AS370" s="56"/>
      <c r="AT370" s="56"/>
      <c r="AU370" s="56"/>
    </row>
    <row r="371" spans="1:47" ht="12.75">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c r="AS371" s="56"/>
      <c r="AT371" s="56"/>
      <c r="AU371" s="56"/>
    </row>
    <row r="372" spans="1:47" ht="12.75">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c r="AS372" s="56"/>
      <c r="AT372" s="56"/>
      <c r="AU372" s="56"/>
    </row>
    <row r="373" spans="1:47" ht="12.75">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row>
    <row r="374" spans="1:40" ht="12.75">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row>
    <row r="375" spans="1:40" ht="12.75">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row>
    <row r="376" spans="1:40" ht="12.75">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row>
    <row r="377" spans="1:40" ht="12.75">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row>
    <row r="378" spans="1:40" ht="12.75">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row>
    <row r="379" spans="1:40" ht="12.75">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row>
    <row r="380" spans="1:40" ht="12.75">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row>
    <row r="381" spans="1:40" ht="12.75">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row>
    <row r="382" spans="1:40" ht="12.75">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row>
    <row r="383" spans="1:40" ht="12.75">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row>
    <row r="384" spans="1:40" ht="12.75">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row>
    <row r="385" spans="1:40" ht="12.75">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row>
    <row r="386" spans="1:40" ht="12.75">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row>
    <row r="387" spans="1:40" ht="12.75">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row>
    <row r="388" spans="1:40" ht="12.75">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row>
    <row r="389" spans="1:40" ht="12.75">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row>
    <row r="390" spans="1:40" ht="12.75">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row>
    <row r="391" spans="1:40" ht="12.75">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row>
    <row r="392" spans="1:40" ht="12.75">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row>
    <row r="393" spans="1:40" ht="12.75">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row>
    <row r="394" spans="1:40" ht="12.75">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row>
    <row r="395" spans="1:40" ht="12.75">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row>
    <row r="396" spans="1:40" ht="12.75">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row>
    <row r="397" spans="1:40" ht="12.75">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row>
    <row r="398" spans="1:40" ht="12.75">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row>
    <row r="399" spans="1:40" ht="12.75">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row>
    <row r="400" spans="1:40" ht="12.75">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row>
    <row r="401" spans="1:40" ht="12.75">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row>
    <row r="402" spans="1:40" ht="12.75">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row>
    <row r="403" spans="1:40" ht="12.75">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row>
    <row r="404" spans="1:40" ht="12.75">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row>
    <row r="405" spans="1:40" ht="12.75">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row>
    <row r="406" spans="1:40" ht="12.75">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row>
    <row r="407" spans="1:40" ht="12.75">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row>
    <row r="408" spans="1:40" ht="12.75">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row>
    <row r="409" spans="1:40" ht="12.75">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row>
    <row r="410" spans="1:40" ht="12.75">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row>
    <row r="411" spans="1:40" ht="12.75">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row>
    <row r="412" spans="1:40" ht="12.75">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row>
    <row r="413" spans="1:40" ht="12.75">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row>
    <row r="414" spans="1:40" ht="12.75">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row>
    <row r="415" spans="1:40" ht="12.75">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row>
    <row r="416" spans="1:40" ht="12.75">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row>
    <row r="417" spans="1:40" ht="12.75">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row>
    <row r="418" spans="1:40" ht="12.75">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row>
    <row r="419" spans="1:40" ht="12.75">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row>
    <row r="420" spans="1:40" ht="12.75">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row>
    <row r="421" spans="1:40" ht="12.75">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row>
    <row r="422" spans="1:40" ht="12.75">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row>
    <row r="423" spans="1:40" ht="12.75">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row>
    <row r="424" spans="1:40" ht="12.75">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row>
    <row r="425" spans="1:40" ht="12.75">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row>
    <row r="426" spans="1:40" ht="12.75">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row>
    <row r="427" spans="1:40" ht="12.75">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row>
    <row r="428" spans="1:40" ht="12.75">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row>
    <row r="429" spans="1:40" ht="12.75">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row>
    <row r="430" spans="1:40" ht="12.75">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row>
    <row r="431" spans="1:40" ht="12.75">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row>
    <row r="432" spans="1:40" ht="12.75">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row>
    <row r="433" spans="1:40" ht="12.75">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row>
    <row r="434" spans="1:40" ht="12.75">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row>
    <row r="435" spans="1:40" ht="12.75">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row>
    <row r="436" spans="1:40" ht="12.75">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row>
    <row r="437" spans="1:40" ht="12.75">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row>
    <row r="438" spans="1:40" ht="12.75">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row>
    <row r="439" spans="1:40" ht="12.75">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row>
    <row r="440" spans="1:40" ht="12.75">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row>
    <row r="441" spans="1:40" ht="12.75">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row>
    <row r="442" spans="1:40" ht="12.75">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row>
    <row r="443" spans="1:40" ht="12.75">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row>
    <row r="444" spans="1:40" ht="12.75">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row>
    <row r="445" spans="1:40" ht="12.75">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row>
    <row r="446" spans="1:40" ht="12.75">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row>
    <row r="447" spans="1:40" ht="12.75">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row>
    <row r="448" spans="1:40" ht="12.75">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row>
    <row r="449" spans="1:40" ht="12.75">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row>
    <row r="450" spans="1:40" ht="12.75">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row>
    <row r="451" spans="1:40" ht="12.75">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row>
    <row r="452" spans="1:40" ht="12.75">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row>
    <row r="453" spans="1:40" ht="12.75">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row>
    <row r="454" spans="1:40" ht="12.75">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row>
    <row r="455" spans="1:40" ht="12.75">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row>
    <row r="456" spans="1:40" ht="12.75">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row>
    <row r="457" spans="1:40" ht="12.75">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row>
    <row r="458" spans="1:40" ht="12.75">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row>
    <row r="459" spans="1:40" ht="12.75">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row>
    <row r="460" spans="1:40" ht="12.75">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row>
    <row r="461" spans="1:40" ht="12.75">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row>
    <row r="462" spans="1:40" ht="12.75">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row>
    <row r="463" spans="1:40" ht="12.75">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row>
    <row r="464" spans="1:40" ht="12.75">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row>
    <row r="465" spans="1:40" ht="12.75">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row>
    <row r="466" spans="1:40" ht="12.75">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row>
    <row r="467" spans="1:40" ht="12.75">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row>
    <row r="468" spans="1:40" ht="12.75">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row>
    <row r="469" spans="1:40" ht="12.75">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row>
    <row r="470" spans="1:40" ht="12.75">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row>
    <row r="471" spans="1:40" ht="12.75">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row>
    <row r="472" spans="1:40" ht="12.75">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row>
    <row r="473" spans="1:40" ht="12.75">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row>
    <row r="474" spans="1:40" ht="12.75">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row>
    <row r="475" spans="1:40" ht="12.75">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row>
    <row r="476" spans="1:40" ht="12.75">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row>
    <row r="477" spans="1:40" ht="12.75">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row>
    <row r="478" spans="1:40" ht="12.75">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row>
    <row r="479" spans="1:40" ht="12.75">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row>
    <row r="480" spans="1:40" ht="12.75">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row>
    <row r="481" spans="1:40" ht="12.75">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row>
    <row r="482" spans="1:40" ht="12.75">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row>
    <row r="483" spans="1:40" ht="12.75">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row>
    <row r="484" spans="1:40" ht="12.75">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row>
    <row r="485" spans="1:40" ht="12.75">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row>
    <row r="486" spans="1:40" ht="12.75">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row>
    <row r="487" spans="1:40" ht="12.75">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row>
    <row r="488" spans="1:40" ht="12.75">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row>
    <row r="489" spans="1:40" ht="12.75">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row>
    <row r="490" spans="1:40" ht="12.75">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row>
    <row r="491" spans="1:40" ht="12.75">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row>
    <row r="492" spans="1:40" ht="12.75">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row>
    <row r="493" spans="1:40" ht="12.75">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row>
    <row r="494" spans="1:40" ht="12.75">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row>
    <row r="495" spans="1:40" ht="12.75">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row>
    <row r="496" spans="1:40" ht="12.75">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row>
    <row r="497" spans="1:40" ht="12.75">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row>
    <row r="498" spans="1:40" ht="12.75">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row>
    <row r="499" spans="1:40" ht="12.75">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row>
    <row r="500" spans="1:40" ht="12.75">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row>
    <row r="501" spans="1:40" ht="12.75">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row>
    <row r="502" spans="1:40" ht="12.75">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row>
    <row r="503" spans="1:40" ht="12.75">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row>
    <row r="504" spans="1:40" ht="12.75">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row>
    <row r="505" spans="1:40" ht="12.75">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row>
    <row r="506" spans="1:40" ht="12.75">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row>
    <row r="507" spans="1:40" ht="12.75">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row>
    <row r="508" spans="1:40" ht="12.75">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row>
    <row r="509" spans="1:40" ht="12.75">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row>
    <row r="510" spans="1:40" ht="12.75">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row>
    <row r="511" spans="1:40" ht="12.75">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row>
    <row r="512" spans="1:40" ht="12.75">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row>
    <row r="513" spans="1:40" ht="12.75">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row>
    <row r="514" spans="1:40" ht="12.75">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row>
    <row r="515" spans="1:40" ht="12.75">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row>
    <row r="516" spans="1:40" ht="12.75">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row>
    <row r="517" spans="1:40" ht="12.75">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row>
    <row r="518" spans="1:40" ht="12.75">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row>
    <row r="519" spans="1:40" ht="12.75">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row>
    <row r="520" spans="1:40" ht="12.75">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row>
    <row r="521" spans="1:40" ht="12.75">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row>
    <row r="522" spans="1:40" ht="12.75">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row>
    <row r="523" spans="1:40" ht="12.75">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row>
    <row r="524" spans="1:40" ht="12.75">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row>
    <row r="525" spans="1:40" ht="12.75">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row>
    <row r="526" spans="1:40" ht="12.75">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row>
    <row r="527" spans="1:40" ht="12.75">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row>
    <row r="528" spans="1:40" ht="12.75">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row>
    <row r="529" spans="1:40" ht="12.75">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row>
    <row r="530" spans="1:40" ht="12.75">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row>
    <row r="531" spans="1:40" ht="12.75">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row>
    <row r="532" spans="1:40" ht="12.75">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row>
    <row r="533" spans="1:40" ht="12.75">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row>
    <row r="534" spans="1:40" ht="12.75">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row>
    <row r="535" spans="1:40" ht="12.75">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row>
    <row r="536" spans="1:40" ht="12.75">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row>
    <row r="537" spans="1:40" ht="12.75">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row>
    <row r="538" spans="1:40" ht="12.75">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row>
    <row r="539" spans="1:40" ht="12.75">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row>
    <row r="540" spans="1:40" ht="12.75">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row>
    <row r="541" spans="1:40" ht="12.75">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row>
    <row r="542" spans="1:40" ht="12.75">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row>
    <row r="543" spans="1:40" ht="12.75">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row>
    <row r="544" spans="1:40" ht="12.75">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row>
    <row r="545" spans="1:40" ht="12.75">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row>
    <row r="546" spans="1:40" ht="12.75">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row>
    <row r="547" spans="1:40" ht="12.75">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row>
    <row r="548" spans="1:40" ht="12.75">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row>
    <row r="549" spans="1:40" ht="12.75">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row>
    <row r="550" spans="1:40" ht="12.75">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row>
    <row r="551" spans="1:40" ht="12.75">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row>
    <row r="552" spans="1:40" ht="12.75">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row>
    <row r="553" spans="1:40" ht="12.75">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row>
    <row r="554" spans="1:40" ht="12.75">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row>
    <row r="555" spans="1:40" ht="12.75">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row>
  </sheetData>
  <sheetProtection/>
  <mergeCells count="68">
    <mergeCell ref="A360:J360"/>
    <mergeCell ref="A366:F366"/>
    <mergeCell ref="A362:J362"/>
    <mergeCell ref="A364:F364"/>
    <mergeCell ref="H364:J364"/>
    <mergeCell ref="C365:F365"/>
    <mergeCell ref="B356:E356"/>
    <mergeCell ref="F356:G356"/>
    <mergeCell ref="H356:J356"/>
    <mergeCell ref="B357:E357"/>
    <mergeCell ref="F357:G357"/>
    <mergeCell ref="H357:J357"/>
    <mergeCell ref="B354:E354"/>
    <mergeCell ref="F354:G354"/>
    <mergeCell ref="H354:J354"/>
    <mergeCell ref="B355:E355"/>
    <mergeCell ref="F355:G355"/>
    <mergeCell ref="H355:J355"/>
    <mergeCell ref="B352:E352"/>
    <mergeCell ref="F352:G352"/>
    <mergeCell ref="H352:J352"/>
    <mergeCell ref="B353:E353"/>
    <mergeCell ref="F353:G353"/>
    <mergeCell ref="H353:J353"/>
    <mergeCell ref="B350:E350"/>
    <mergeCell ref="F350:G350"/>
    <mergeCell ref="H350:J350"/>
    <mergeCell ref="B351:E351"/>
    <mergeCell ref="F351:G351"/>
    <mergeCell ref="H351:J351"/>
    <mergeCell ref="B348:E348"/>
    <mergeCell ref="F348:G348"/>
    <mergeCell ref="H348:J348"/>
    <mergeCell ref="B349:E349"/>
    <mergeCell ref="F349:G349"/>
    <mergeCell ref="H349:J349"/>
    <mergeCell ref="A23:F23"/>
    <mergeCell ref="G23:H23"/>
    <mergeCell ref="I23:J23"/>
    <mergeCell ref="D31:E31"/>
    <mergeCell ref="B347:E347"/>
    <mergeCell ref="F347:G347"/>
    <mergeCell ref="H347:J347"/>
    <mergeCell ref="A21:F21"/>
    <mergeCell ref="G21:H21"/>
    <mergeCell ref="I21:J21"/>
    <mergeCell ref="A22:F22"/>
    <mergeCell ref="G22:H22"/>
    <mergeCell ref="I22:J22"/>
    <mergeCell ref="A19:F19"/>
    <mergeCell ref="G19:H19"/>
    <mergeCell ref="I19:J19"/>
    <mergeCell ref="A20:F20"/>
    <mergeCell ref="G20:H20"/>
    <mergeCell ref="I20:J20"/>
    <mergeCell ref="A17:F17"/>
    <mergeCell ref="G17:H17"/>
    <mergeCell ref="I17:J17"/>
    <mergeCell ref="A18:F18"/>
    <mergeCell ref="G18:H18"/>
    <mergeCell ref="I18:J18"/>
    <mergeCell ref="A1:J1"/>
    <mergeCell ref="C4:E4"/>
    <mergeCell ref="C5:E5"/>
    <mergeCell ref="A8:E8"/>
    <mergeCell ref="G8:I8"/>
    <mergeCell ref="A11:E11"/>
    <mergeCell ref="G11:I11"/>
  </mergeCells>
  <dataValidations count="10">
    <dataValidation type="list" showInputMessage="1" showErrorMessage="1" sqref="B46:B345">
      <formula1>$M$46:$M$53</formula1>
    </dataValidation>
    <dataValidation type="list" showInputMessage="1" showErrorMessage="1" sqref="C46:C345">
      <formula1>$N$46:$N$49</formula1>
    </dataValidation>
    <dataValidation type="list" showInputMessage="1" showErrorMessage="1" sqref="E46:E345">
      <formula1>$P$46:$P$53</formula1>
    </dataValidation>
    <dataValidation type="list" showInputMessage="1" showErrorMessage="1" sqref="F46:F345">
      <formula1>$Q$46:$Q$48</formula1>
    </dataValidation>
    <dataValidation type="list" allowBlank="1" showInputMessage="1" showErrorMessage="1" sqref="G46:G345">
      <formula1>$R$46:$R$56</formula1>
    </dataValidation>
    <dataValidation type="list" showInputMessage="1" showErrorMessage="1" sqref="H46:H345">
      <formula1>$S$46:$S$54</formula1>
    </dataValidation>
    <dataValidation type="list" showInputMessage="1" showErrorMessage="1" sqref="I46:I345">
      <formula1>$T$46:$T$51</formula1>
    </dataValidation>
    <dataValidation type="list" showInputMessage="1" showErrorMessage="1" sqref="J46:J345">
      <formula1>$U$46:$U$50</formula1>
    </dataValidation>
    <dataValidation type="list" showInputMessage="1" showErrorMessage="1" sqref="A11:E11">
      <formula1>$L$6:$L$11</formula1>
    </dataValidation>
    <dataValidation type="list" showInputMessage="1" showErrorMessage="1" sqref="G11:I11">
      <formula1>$M$6:$M$11</formula1>
    </dataValidation>
  </dataValidations>
  <printOptions/>
  <pageMargins left="0.75" right="0.75" top="1" bottom="1" header="0.5" footer="0.5"/>
  <pageSetup horizontalDpi="600" verticalDpi="600" orientation="portrait" r:id="rId2"/>
  <legacyDrawing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G39"/>
  <sheetViews>
    <sheetView zoomScale="80" zoomScaleNormal="80" zoomScalePageLayoutView="0" workbookViewId="0" topLeftCell="A22">
      <selection activeCell="A3" sqref="A3"/>
    </sheetView>
  </sheetViews>
  <sheetFormatPr defaultColWidth="8.7109375" defaultRowHeight="12.75"/>
  <cols>
    <col min="1" max="1" width="19.00390625" style="373" customWidth="1"/>
    <col min="2" max="2" width="17.57421875" style="373" customWidth="1"/>
    <col min="3" max="3" width="17.421875" style="373" customWidth="1"/>
    <col min="4" max="4" width="16.8515625" style="373" customWidth="1"/>
    <col min="5" max="5" width="12.00390625" style="373" customWidth="1"/>
    <col min="6" max="6" width="15.7109375" style="373" customWidth="1"/>
    <col min="7" max="16384" width="8.7109375" style="373" customWidth="1"/>
  </cols>
  <sheetData>
    <row r="1" spans="1:6" ht="18" thickBot="1">
      <c r="A1" s="499" t="s">
        <v>400</v>
      </c>
      <c r="B1" s="500"/>
      <c r="C1" s="500"/>
      <c r="D1" s="500"/>
      <c r="E1" s="500"/>
      <c r="F1" s="500"/>
    </row>
    <row r="2" spans="1:6" ht="13.5">
      <c r="A2" s="501" t="s">
        <v>401</v>
      </c>
      <c r="B2" s="501"/>
      <c r="C2" s="501"/>
      <c r="D2" s="501"/>
      <c r="E2" s="501"/>
      <c r="F2" s="501"/>
    </row>
    <row r="3" spans="1:6" ht="41.25">
      <c r="A3" s="374" t="s">
        <v>258</v>
      </c>
      <c r="B3" s="375"/>
      <c r="C3" s="376" t="s">
        <v>402</v>
      </c>
      <c r="D3" s="375"/>
      <c r="E3" s="376" t="s">
        <v>259</v>
      </c>
      <c r="F3" s="377"/>
    </row>
    <row r="4" spans="1:6" ht="41.25">
      <c r="A4" s="378" t="s">
        <v>260</v>
      </c>
      <c r="B4" s="375"/>
      <c r="C4" s="379" t="s">
        <v>261</v>
      </c>
      <c r="D4" s="380"/>
      <c r="E4" s="381" t="s">
        <v>262</v>
      </c>
      <c r="F4" s="382"/>
    </row>
    <row r="5" spans="1:6" ht="29.25" customHeight="1">
      <c r="A5" s="383" t="s">
        <v>403</v>
      </c>
      <c r="B5" s="384"/>
      <c r="C5" s="385" t="s">
        <v>263</v>
      </c>
      <c r="D5" s="377"/>
      <c r="E5" s="381" t="s">
        <v>264</v>
      </c>
      <c r="F5" s="386"/>
    </row>
    <row r="6" spans="1:6" ht="27">
      <c r="A6" s="387" t="s">
        <v>265</v>
      </c>
      <c r="B6" s="388"/>
      <c r="C6" s="389" t="s">
        <v>266</v>
      </c>
      <c r="D6" s="380"/>
      <c r="E6" s="381" t="s">
        <v>267</v>
      </c>
      <c r="F6" s="377"/>
    </row>
    <row r="7" spans="1:6" ht="14.25" thickBot="1">
      <c r="A7" s="387"/>
      <c r="B7" s="390"/>
      <c r="C7" s="391"/>
      <c r="D7" s="392"/>
      <c r="E7" s="391"/>
      <c r="F7" s="393"/>
    </row>
    <row r="8" spans="1:6" ht="15">
      <c r="A8" s="496" t="s">
        <v>404</v>
      </c>
      <c r="B8" s="497"/>
      <c r="C8" s="497"/>
      <c r="D8" s="497"/>
      <c r="E8" s="497"/>
      <c r="F8" s="498"/>
    </row>
    <row r="9" spans="1:6" ht="13.5">
      <c r="A9" s="394"/>
      <c r="B9" s="395" t="s">
        <v>405</v>
      </c>
      <c r="C9" s="395" t="s">
        <v>406</v>
      </c>
      <c r="D9" s="395" t="s">
        <v>407</v>
      </c>
      <c r="E9" s="395"/>
      <c r="F9" s="395"/>
    </row>
    <row r="10" spans="1:6" ht="13.5">
      <c r="A10" s="395" t="s">
        <v>408</v>
      </c>
      <c r="B10" s="396"/>
      <c r="C10" s="397"/>
      <c r="D10" s="398"/>
      <c r="E10" s="399"/>
      <c r="F10" s="395"/>
    </row>
    <row r="11" spans="1:7" ht="14.25">
      <c r="A11" s="400" t="s">
        <v>409</v>
      </c>
      <c r="B11" s="396"/>
      <c r="C11" s="399" t="e">
        <f>B11/B10</f>
        <v>#DIV/0!</v>
      </c>
      <c r="D11" s="398">
        <v>0.25</v>
      </c>
      <c r="E11" s="399"/>
      <c r="F11" s="395"/>
      <c r="G11" s="401" t="s">
        <v>410</v>
      </c>
    </row>
    <row r="12" spans="1:7" ht="14.25">
      <c r="A12" s="400" t="s">
        <v>411</v>
      </c>
      <c r="B12" s="396"/>
      <c r="C12" s="399" t="e">
        <f>B12/B10</f>
        <v>#DIV/0!</v>
      </c>
      <c r="D12" s="398">
        <v>0.05</v>
      </c>
      <c r="E12" s="399"/>
      <c r="F12" s="395"/>
      <c r="G12" s="402" t="s">
        <v>412</v>
      </c>
    </row>
    <row r="13" spans="1:7" ht="15" thickBot="1">
      <c r="A13" s="493"/>
      <c r="B13" s="494"/>
      <c r="C13" s="494"/>
      <c r="D13" s="494"/>
      <c r="E13" s="494"/>
      <c r="F13" s="495"/>
      <c r="G13" s="403" t="s">
        <v>171</v>
      </c>
    </row>
    <row r="14" spans="1:7" ht="15" thickTop="1">
      <c r="A14" s="490" t="s">
        <v>413</v>
      </c>
      <c r="B14" s="491"/>
      <c r="C14" s="491"/>
      <c r="D14" s="491"/>
      <c r="E14" s="491"/>
      <c r="F14" s="492"/>
      <c r="G14" s="403" t="s">
        <v>175</v>
      </c>
    </row>
    <row r="15" spans="1:7" ht="45" customHeight="1">
      <c r="A15" s="487" t="s">
        <v>414</v>
      </c>
      <c r="B15" s="488"/>
      <c r="C15" s="488"/>
      <c r="D15" s="488"/>
      <c r="E15" s="488"/>
      <c r="F15" s="489"/>
      <c r="G15" s="404" t="s">
        <v>415</v>
      </c>
    </row>
    <row r="16" spans="1:6" ht="13.5">
      <c r="A16" s="484" t="s">
        <v>416</v>
      </c>
      <c r="B16" s="485"/>
      <c r="C16" s="485"/>
      <c r="D16" s="485"/>
      <c r="E16" s="486"/>
      <c r="F16" s="396" t="s">
        <v>412</v>
      </c>
    </row>
    <row r="17" spans="1:6" ht="14.25" customHeight="1">
      <c r="A17" s="484" t="s">
        <v>417</v>
      </c>
      <c r="B17" s="485"/>
      <c r="C17" s="485"/>
      <c r="D17" s="485"/>
      <c r="E17" s="486"/>
      <c r="F17" s="396" t="s">
        <v>412</v>
      </c>
    </row>
    <row r="18" spans="1:6" s="405" customFormat="1" ht="14.25" customHeight="1">
      <c r="A18" s="484" t="s">
        <v>418</v>
      </c>
      <c r="B18" s="485"/>
      <c r="C18" s="485"/>
      <c r="D18" s="485"/>
      <c r="E18" s="486"/>
      <c r="F18" s="396" t="s">
        <v>412</v>
      </c>
    </row>
    <row r="19" spans="1:6" s="405" customFormat="1" ht="15" customHeight="1">
      <c r="A19" s="484" t="s">
        <v>419</v>
      </c>
      <c r="B19" s="485"/>
      <c r="C19" s="485"/>
      <c r="D19" s="485"/>
      <c r="E19" s="486"/>
      <c r="F19" s="396" t="s">
        <v>412</v>
      </c>
    </row>
    <row r="20" spans="1:6" s="405" customFormat="1" ht="16.5" customHeight="1">
      <c r="A20" s="484" t="s">
        <v>420</v>
      </c>
      <c r="B20" s="485"/>
      <c r="C20" s="485"/>
      <c r="D20" s="485"/>
      <c r="E20" s="486"/>
      <c r="F20" s="396" t="s">
        <v>412</v>
      </c>
    </row>
    <row r="21" spans="1:6" s="405" customFormat="1" ht="38.25" customHeight="1">
      <c r="A21" s="484" t="s">
        <v>421</v>
      </c>
      <c r="B21" s="485"/>
      <c r="C21" s="485"/>
      <c r="D21" s="485"/>
      <c r="E21" s="486"/>
      <c r="F21" s="396" t="s">
        <v>412</v>
      </c>
    </row>
    <row r="22" spans="1:6" s="405" customFormat="1" ht="16.5" customHeight="1">
      <c r="A22" s="484" t="s">
        <v>422</v>
      </c>
      <c r="B22" s="485"/>
      <c r="C22" s="485"/>
      <c r="D22" s="485"/>
      <c r="E22" s="486"/>
      <c r="F22" s="396" t="s">
        <v>412</v>
      </c>
    </row>
    <row r="23" spans="1:6" s="405" customFormat="1" ht="27" customHeight="1">
      <c r="A23" s="484" t="s">
        <v>423</v>
      </c>
      <c r="B23" s="485"/>
      <c r="C23" s="485"/>
      <c r="D23" s="485"/>
      <c r="E23" s="486"/>
      <c r="F23" s="396" t="s">
        <v>412</v>
      </c>
    </row>
    <row r="24" spans="1:6" s="405" customFormat="1" ht="16.5" customHeight="1">
      <c r="A24" s="484" t="s">
        <v>424</v>
      </c>
      <c r="B24" s="485"/>
      <c r="C24" s="485"/>
      <c r="D24" s="485"/>
      <c r="E24" s="486"/>
      <c r="F24" s="396" t="s">
        <v>412</v>
      </c>
    </row>
    <row r="25" spans="1:6" s="405" customFormat="1" ht="13.5">
      <c r="A25" s="484" t="s">
        <v>425</v>
      </c>
      <c r="B25" s="485"/>
      <c r="C25" s="485"/>
      <c r="D25" s="485"/>
      <c r="E25" s="486"/>
      <c r="F25" s="396" t="s">
        <v>412</v>
      </c>
    </row>
    <row r="26" spans="1:6" s="405" customFormat="1" ht="13.5">
      <c r="A26" s="484" t="s">
        <v>426</v>
      </c>
      <c r="B26" s="485"/>
      <c r="C26" s="485"/>
      <c r="D26" s="485"/>
      <c r="E26" s="486"/>
      <c r="F26" s="396" t="s">
        <v>412</v>
      </c>
    </row>
    <row r="27" spans="1:6" s="405" customFormat="1" ht="27" customHeight="1">
      <c r="A27" s="484" t="s">
        <v>427</v>
      </c>
      <c r="B27" s="485"/>
      <c r="C27" s="485"/>
      <c r="D27" s="485"/>
      <c r="E27" s="486"/>
      <c r="F27" s="396" t="s">
        <v>412</v>
      </c>
    </row>
    <row r="28" spans="1:6" s="405" customFormat="1" ht="13.5">
      <c r="A28" s="484" t="s">
        <v>428</v>
      </c>
      <c r="B28" s="485"/>
      <c r="C28" s="485"/>
      <c r="D28" s="485"/>
      <c r="E28" s="486"/>
      <c r="F28" s="396" t="s">
        <v>412</v>
      </c>
    </row>
    <row r="29" spans="1:6" s="405" customFormat="1" ht="13.5">
      <c r="A29" s="484" t="s">
        <v>429</v>
      </c>
      <c r="B29" s="485"/>
      <c r="C29" s="485"/>
      <c r="D29" s="485"/>
      <c r="E29" s="486"/>
      <c r="F29" s="396" t="s">
        <v>412</v>
      </c>
    </row>
    <row r="30" spans="1:6" s="405" customFormat="1" ht="13.5">
      <c r="A30" s="484" t="s">
        <v>430</v>
      </c>
      <c r="B30" s="485"/>
      <c r="C30" s="485"/>
      <c r="D30" s="485"/>
      <c r="E30" s="486"/>
      <c r="F30" s="396" t="s">
        <v>412</v>
      </c>
    </row>
    <row r="31" spans="1:6" s="405" customFormat="1" ht="13.5">
      <c r="A31" s="484" t="s">
        <v>431</v>
      </c>
      <c r="B31" s="485"/>
      <c r="C31" s="485"/>
      <c r="D31" s="485"/>
      <c r="E31" s="486"/>
      <c r="F31" s="396" t="s">
        <v>412</v>
      </c>
    </row>
    <row r="32" spans="1:6" s="405" customFormat="1" ht="28.5" customHeight="1">
      <c r="A32" s="484" t="s">
        <v>432</v>
      </c>
      <c r="B32" s="485"/>
      <c r="C32" s="485"/>
      <c r="D32" s="485"/>
      <c r="E32" s="486"/>
      <c r="F32" s="396" t="s">
        <v>412</v>
      </c>
    </row>
    <row r="33" spans="1:6" s="405" customFormat="1" ht="13.5">
      <c r="A33" s="484" t="s">
        <v>433</v>
      </c>
      <c r="B33" s="485"/>
      <c r="C33" s="485"/>
      <c r="D33" s="485"/>
      <c r="E33" s="486"/>
      <c r="F33" s="396" t="s">
        <v>412</v>
      </c>
    </row>
    <row r="34" spans="1:6" s="405" customFormat="1" ht="13.5">
      <c r="A34" s="484" t="s">
        <v>434</v>
      </c>
      <c r="B34" s="485"/>
      <c r="C34" s="485"/>
      <c r="D34" s="485"/>
      <c r="E34" s="486"/>
      <c r="F34" s="396" t="s">
        <v>412</v>
      </c>
    </row>
    <row r="35" spans="1:6" s="405" customFormat="1" ht="27" customHeight="1">
      <c r="A35" s="484" t="s">
        <v>435</v>
      </c>
      <c r="B35" s="485"/>
      <c r="C35" s="485"/>
      <c r="D35" s="485"/>
      <c r="E35" s="486"/>
      <c r="F35" s="396" t="s">
        <v>412</v>
      </c>
    </row>
    <row r="36" spans="1:6" ht="13.5">
      <c r="A36" s="484" t="s">
        <v>268</v>
      </c>
      <c r="B36" s="485"/>
      <c r="C36" s="485"/>
      <c r="D36" s="485"/>
      <c r="E36" s="486"/>
      <c r="F36" s="396" t="s">
        <v>412</v>
      </c>
    </row>
    <row r="37" spans="1:6" ht="73.5" customHeight="1">
      <c r="A37" s="481"/>
      <c r="B37" s="482"/>
      <c r="C37" s="482"/>
      <c r="D37" s="482"/>
      <c r="E37" s="482"/>
      <c r="F37" s="483"/>
    </row>
    <row r="38" spans="1:6" ht="14.25" customHeight="1">
      <c r="A38" s="478"/>
      <c r="B38" s="479"/>
      <c r="C38" s="479"/>
      <c r="D38" s="479"/>
      <c r="E38" s="480"/>
      <c r="F38" s="406"/>
    </row>
    <row r="39" spans="1:6" ht="147" customHeight="1">
      <c r="A39" s="475" t="s">
        <v>436</v>
      </c>
      <c r="B39" s="476"/>
      <c r="C39" s="476"/>
      <c r="D39" s="476"/>
      <c r="E39" s="476"/>
      <c r="F39" s="477"/>
    </row>
  </sheetData>
  <sheetProtection/>
  <mergeCells count="30">
    <mergeCell ref="A15:F15"/>
    <mergeCell ref="A14:F14"/>
    <mergeCell ref="A13:F13"/>
    <mergeCell ref="A8:F8"/>
    <mergeCell ref="A1:F1"/>
    <mergeCell ref="A2:F2"/>
    <mergeCell ref="A21:E21"/>
    <mergeCell ref="A20:E20"/>
    <mergeCell ref="A19:E19"/>
    <mergeCell ref="A18:E18"/>
    <mergeCell ref="A17:E17"/>
    <mergeCell ref="A16:E16"/>
    <mergeCell ref="A27:E27"/>
    <mergeCell ref="A26:E26"/>
    <mergeCell ref="A25:E25"/>
    <mergeCell ref="A24:E24"/>
    <mergeCell ref="A23:E23"/>
    <mergeCell ref="A22:E22"/>
    <mergeCell ref="A33:E33"/>
    <mergeCell ref="A32:E32"/>
    <mergeCell ref="A31:E31"/>
    <mergeCell ref="A30:E30"/>
    <mergeCell ref="A29:E29"/>
    <mergeCell ref="A28:E28"/>
    <mergeCell ref="A39:F39"/>
    <mergeCell ref="A38:E38"/>
    <mergeCell ref="A37:F37"/>
    <mergeCell ref="A36:E36"/>
    <mergeCell ref="A35:E35"/>
    <mergeCell ref="A34:E34"/>
  </mergeCells>
  <dataValidations count="20">
    <dataValidation allowBlank="1" showInputMessage="1" showErrorMessage="1" prompt="The Reporting Period should cover the start of the contract through the Final Retainage Draw for this activity." sqref="F5"/>
    <dataValidation allowBlank="1" showInputMessage="1" showErrorMessage="1" prompt="The length of Grant should start at the beginning of this contract and end on the date of the Final Retainage draw for this activity." sqref="D5"/>
    <dataValidation allowBlank="1" showInputMessage="1" showErrorMessage="1" prompt="Date report submitted should be the date the Final Retainage Draw is submitted to TDHCA." sqref="B6:B7"/>
    <dataValidation allowBlank="1" showInputMessage="1" showErrorMessage="1" promptTitle="Benchmark for Section 3 standard" prompt="Percentage of Section 3 labor hours required." sqref="D11"/>
    <dataValidation allowBlank="1" showInputMessage="1" showErrorMessage="1" promptTitle="Section 3 achievement" prompt="Section 3 labor hours divided by total labor hours for the project" sqref="C11"/>
    <dataValidation allowBlank="1" showInputMessage="1" showErrorMessage="1" promptTitle="Section 3 Labor Hours" prompt="Total number of labor hours worked on the project by Section 3 workers" sqref="B11"/>
    <dataValidation allowBlank="1" showInputMessage="1" showErrorMessage="1" promptTitle="Total Labor Hours" prompt="Total number of laborer hours worked on the project" sqref="B10"/>
    <dataValidation allowBlank="1" showInputMessage="1" showErrorMessage="1" promptTitle="Federal Identification" prompt="grant number" sqref="D3"/>
    <dataValidation allowBlank="1" showInputMessage="1" showErrorMessage="1" promptTitle="Contract Administrator" prompt="Organization, responsible entity" sqref="B3"/>
    <dataValidation type="list" allowBlank="1" showInputMessage="1" showErrorMessage="1" sqref="F16:F36">
      <formula1>$G$12:$G$15</formula1>
    </dataValidation>
    <dataValidation allowBlank="1" showInputMessage="1" showErrorMessage="1" prompt="City and State" sqref="B5"/>
    <dataValidation allowBlank="1" showInputMessage="1" showErrorMessage="1" prompt="Administrator Address" sqref="B4"/>
    <dataValidation allowBlank="1" showInputMessage="1" showErrorMessage="1" prompt="Contact Person" sqref="D4"/>
    <dataValidation allowBlank="1" showInputMessage="1" showErrorMessage="1" prompt="Administrator Phone" sqref="F4"/>
    <dataValidation allowBlank="1" showInputMessage="1" showErrorMessage="1" prompt="Total amount of project budget" sqref="F3"/>
    <dataValidation allowBlank="1" showInputMessage="1" showErrorMessage="1" promptTitle="Targeted Section 3 Labor Hours" prompt="Total number of labor hours worked on the project by &quot;Targeted&quot; Section 3 workers." sqref="B12"/>
    <dataValidation allowBlank="1" showInputMessage="1" showErrorMessage="1" promptTitle="Benchmark for Targeted workers" prompt="Targeted Section 3 labor hour standard." sqref="D12"/>
    <dataValidation allowBlank="1" showInputMessage="1" showErrorMessage="1" promptTitle="Targeted Section 3 achievement" prompt="Targeted Section 3 labor hours divided by total labor hours worked on the project." sqref="C12"/>
    <dataValidation allowBlank="1" showInputMessage="1" showErrorMessage="1" promptTitle="Job Category" prompt="Row 2: Technicians" sqref="A12"/>
    <dataValidation allowBlank="1" showInputMessage="1" showErrorMessage="1" promptTitle="Job Category" prompt="Row 1: Professionals&#10;" sqref="A11"/>
  </dataValidations>
  <printOptions/>
  <pageMargins left="0.7" right="0.7" top="0.75" bottom="0.75" header="0.3" footer="0.3"/>
  <pageSetup fitToHeight="3" fitToWidth="1" horizontalDpi="600" verticalDpi="600" orientation="landscape" scale="87" r:id="rId1"/>
</worksheet>
</file>

<file path=xl/worksheets/sheet12.xml><?xml version="1.0" encoding="utf-8"?>
<worksheet xmlns="http://schemas.openxmlformats.org/spreadsheetml/2006/main" xmlns:r="http://schemas.openxmlformats.org/officeDocument/2006/relationships">
  <sheetPr>
    <tabColor rgb="FFFFC000"/>
  </sheetPr>
  <dimension ref="A1:I21"/>
  <sheetViews>
    <sheetView view="pageBreakPreview" zoomScale="60" zoomScalePageLayoutView="0" workbookViewId="0" topLeftCell="A1">
      <selection activeCell="C5" sqref="C5"/>
    </sheetView>
  </sheetViews>
  <sheetFormatPr defaultColWidth="9.140625" defaultRowHeight="12.75"/>
  <cols>
    <col min="1" max="1" width="21.28125" style="0" customWidth="1"/>
    <col min="2" max="2" width="14.7109375" style="0" customWidth="1"/>
    <col min="3" max="3" width="12.421875" style="0" customWidth="1"/>
    <col min="4" max="4" width="15.421875" style="0" customWidth="1"/>
    <col min="5" max="5" width="46.421875" style="0" customWidth="1"/>
  </cols>
  <sheetData>
    <row r="1" spans="1:7" ht="9" customHeight="1">
      <c r="A1" s="346"/>
      <c r="B1" s="346"/>
      <c r="C1" s="346"/>
      <c r="D1" s="346"/>
      <c r="E1" s="346"/>
      <c r="F1" s="346"/>
      <c r="G1" s="300"/>
    </row>
    <row r="2" spans="1:7" ht="13.5">
      <c r="A2" s="299" t="s">
        <v>325</v>
      </c>
      <c r="B2" s="346"/>
      <c r="C2" s="346"/>
      <c r="D2" s="346"/>
      <c r="E2" s="346"/>
      <c r="F2" s="346"/>
      <c r="G2" s="300"/>
    </row>
    <row r="3" spans="1:7" ht="12" customHeight="1" thickBot="1">
      <c r="A3" s="346"/>
      <c r="B3" s="346"/>
      <c r="C3" s="346"/>
      <c r="D3" s="346"/>
      <c r="E3" s="346"/>
      <c r="F3" s="346"/>
      <c r="G3" s="300"/>
    </row>
    <row r="4" spans="1:9" ht="35.25" customHeight="1" thickBot="1">
      <c r="A4" s="329" t="s">
        <v>322</v>
      </c>
      <c r="B4" s="328" t="s">
        <v>331</v>
      </c>
      <c r="C4" s="326" t="s">
        <v>323</v>
      </c>
      <c r="D4" s="326" t="s">
        <v>324</v>
      </c>
      <c r="E4" s="328" t="s">
        <v>383</v>
      </c>
      <c r="F4" s="346"/>
      <c r="G4" s="300"/>
      <c r="I4" s="327"/>
    </row>
    <row r="5" spans="1:7" ht="36" customHeight="1" thickBot="1">
      <c r="A5" s="340"/>
      <c r="B5" s="341"/>
      <c r="C5" s="342"/>
      <c r="D5" s="341"/>
      <c r="E5" s="341"/>
      <c r="F5" s="346"/>
      <c r="G5" s="300"/>
    </row>
    <row r="6" spans="1:7" ht="36" customHeight="1" thickBot="1">
      <c r="A6" s="343"/>
      <c r="B6" s="344"/>
      <c r="C6" s="345"/>
      <c r="D6" s="344"/>
      <c r="E6" s="344"/>
      <c r="F6" s="346"/>
      <c r="G6" s="300"/>
    </row>
    <row r="7" spans="1:7" ht="36" customHeight="1" thickBot="1">
      <c r="A7" s="343"/>
      <c r="B7" s="344"/>
      <c r="C7" s="345"/>
      <c r="D7" s="344"/>
      <c r="E7" s="344"/>
      <c r="F7" s="346"/>
      <c r="G7" s="300"/>
    </row>
    <row r="8" spans="1:7" ht="36" customHeight="1" thickBot="1">
      <c r="A8" s="343"/>
      <c r="B8" s="344"/>
      <c r="C8" s="345"/>
      <c r="D8" s="344"/>
      <c r="E8" s="344"/>
      <c r="F8" s="346"/>
      <c r="G8" s="300"/>
    </row>
    <row r="9" spans="1:7" ht="36" customHeight="1" thickBot="1">
      <c r="A9" s="343"/>
      <c r="B9" s="344"/>
      <c r="C9" s="345"/>
      <c r="D9" s="344"/>
      <c r="E9" s="344"/>
      <c r="F9" s="346"/>
      <c r="G9" s="300"/>
    </row>
    <row r="10" spans="1:7" ht="36" customHeight="1" thickBot="1">
      <c r="A10" s="343"/>
      <c r="B10" s="344"/>
      <c r="C10" s="345"/>
      <c r="D10" s="344"/>
      <c r="E10" s="344"/>
      <c r="F10" s="346"/>
      <c r="G10" s="300"/>
    </row>
    <row r="11" spans="1:7" ht="36" customHeight="1" thickBot="1">
      <c r="A11" s="343"/>
      <c r="B11" s="344"/>
      <c r="C11" s="345"/>
      <c r="D11" s="344"/>
      <c r="E11" s="344"/>
      <c r="F11" s="346"/>
      <c r="G11" s="300"/>
    </row>
    <row r="12" spans="1:7" ht="18" customHeight="1">
      <c r="A12" s="346"/>
      <c r="B12" s="346"/>
      <c r="C12" s="346"/>
      <c r="D12" s="346"/>
      <c r="E12" s="346"/>
      <c r="F12" s="346"/>
      <c r="G12" s="300"/>
    </row>
    <row r="13" spans="1:7" ht="18" customHeight="1">
      <c r="A13" s="346"/>
      <c r="B13" s="346"/>
      <c r="C13" s="346"/>
      <c r="D13" s="346"/>
      <c r="E13" s="346"/>
      <c r="F13" s="346"/>
      <c r="G13" s="300"/>
    </row>
    <row r="14" spans="1:6" ht="18" customHeight="1">
      <c r="A14" s="347"/>
      <c r="B14" s="347"/>
      <c r="C14" s="347"/>
      <c r="D14" s="347"/>
      <c r="E14" s="347"/>
      <c r="F14" s="347"/>
    </row>
    <row r="15" spans="1:6" ht="18" customHeight="1">
      <c r="A15" s="347"/>
      <c r="B15" s="347"/>
      <c r="C15" s="347"/>
      <c r="D15" s="347"/>
      <c r="E15" s="347"/>
      <c r="F15" s="347"/>
    </row>
    <row r="16" spans="1:6" ht="18" customHeight="1">
      <c r="A16" s="347"/>
      <c r="B16" s="347"/>
      <c r="C16" s="347"/>
      <c r="D16" s="347"/>
      <c r="E16" s="347"/>
      <c r="F16" s="347"/>
    </row>
    <row r="17" spans="1:6" ht="18" customHeight="1">
      <c r="A17" s="347"/>
      <c r="B17" s="347"/>
      <c r="C17" s="347"/>
      <c r="D17" s="347"/>
      <c r="E17" s="347"/>
      <c r="F17" s="347"/>
    </row>
    <row r="18" spans="1:6" ht="18" customHeight="1">
      <c r="A18" s="347"/>
      <c r="B18" s="347"/>
      <c r="C18" s="347"/>
      <c r="D18" s="347"/>
      <c r="E18" s="347"/>
      <c r="F18" s="347"/>
    </row>
    <row r="19" spans="1:6" ht="18" customHeight="1">
      <c r="A19" s="347"/>
      <c r="B19" s="347"/>
      <c r="C19" s="347"/>
      <c r="D19" s="347"/>
      <c r="E19" s="347"/>
      <c r="F19" s="347"/>
    </row>
    <row r="20" spans="1:6" ht="18" customHeight="1">
      <c r="A20" s="347"/>
      <c r="B20" s="347"/>
      <c r="C20" s="347"/>
      <c r="D20" s="347"/>
      <c r="E20" s="347"/>
      <c r="F20" s="347"/>
    </row>
    <row r="21" spans="1:6" ht="18" customHeight="1">
      <c r="A21" s="347"/>
      <c r="B21" s="347"/>
      <c r="C21" s="347"/>
      <c r="D21" s="347"/>
      <c r="E21" s="347"/>
      <c r="F21" s="347"/>
    </row>
    <row r="22" ht="18" customHeight="1"/>
  </sheetData>
  <sheetProtection/>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rgb="FFE79A29"/>
  </sheetPr>
  <dimension ref="A1:J22"/>
  <sheetViews>
    <sheetView view="pageBreakPreview" zoomScaleSheetLayoutView="100" workbookViewId="0" topLeftCell="A1">
      <selection activeCell="A9" sqref="A9"/>
    </sheetView>
  </sheetViews>
  <sheetFormatPr defaultColWidth="9.140625" defaultRowHeight="12.75"/>
  <sheetData>
    <row r="1" ht="22.5">
      <c r="A1" s="348" t="s">
        <v>335</v>
      </c>
    </row>
    <row r="2" ht="22.5">
      <c r="A2" s="348" t="s">
        <v>336</v>
      </c>
    </row>
    <row r="3" ht="22.5">
      <c r="A3" s="348"/>
    </row>
    <row r="4" spans="1:10" ht="15.75" customHeight="1">
      <c r="A4" s="502" t="s">
        <v>337</v>
      </c>
      <c r="B4" s="503"/>
      <c r="C4" s="503"/>
      <c r="D4" s="503"/>
      <c r="E4" s="503"/>
      <c r="F4" s="503"/>
      <c r="G4" s="503"/>
      <c r="H4" s="503"/>
      <c r="I4" s="503"/>
      <c r="J4" s="503"/>
    </row>
    <row r="5" spans="1:10" ht="15.75" customHeight="1">
      <c r="A5" s="502"/>
      <c r="B5" s="503"/>
      <c r="C5" s="503"/>
      <c r="D5" s="503"/>
      <c r="E5" s="503"/>
      <c r="F5" s="503"/>
      <c r="G5" s="503"/>
      <c r="H5" s="503"/>
      <c r="I5" s="503"/>
      <c r="J5" s="503"/>
    </row>
    <row r="6" spans="1:10" ht="15.75" customHeight="1">
      <c r="A6" s="350"/>
      <c r="B6" s="351"/>
      <c r="C6" s="351"/>
      <c r="D6" s="351"/>
      <c r="E6" s="351"/>
      <c r="F6" s="351"/>
      <c r="G6" s="351"/>
      <c r="H6" s="351"/>
      <c r="I6" s="351"/>
      <c r="J6" s="351"/>
    </row>
    <row r="7" spans="1:10" ht="15.75" customHeight="1">
      <c r="A7" s="350"/>
      <c r="B7" s="351"/>
      <c r="C7" s="351"/>
      <c r="D7" s="351"/>
      <c r="E7" s="351"/>
      <c r="F7" s="351"/>
      <c r="G7" s="351"/>
      <c r="H7" s="351"/>
      <c r="I7" s="351"/>
      <c r="J7" s="351"/>
    </row>
    <row r="8" ht="15">
      <c r="A8" s="349"/>
    </row>
    <row r="9" ht="15">
      <c r="A9" s="349" t="s">
        <v>338</v>
      </c>
    </row>
    <row r="10" ht="15">
      <c r="A10" s="349" t="s">
        <v>339</v>
      </c>
    </row>
    <row r="11" ht="15">
      <c r="A11" s="349"/>
    </row>
    <row r="12" spans="1:5" ht="15">
      <c r="A12" s="504" t="s">
        <v>340</v>
      </c>
      <c r="B12" s="505"/>
      <c r="C12" s="505"/>
      <c r="D12" s="505"/>
      <c r="E12" s="505"/>
    </row>
    <row r="13" ht="15">
      <c r="A13" s="349" t="s">
        <v>210</v>
      </c>
    </row>
    <row r="14" ht="15">
      <c r="A14" s="349"/>
    </row>
    <row r="15" spans="1:5" ht="15">
      <c r="A15" s="504" t="s">
        <v>340</v>
      </c>
      <c r="B15" s="505"/>
      <c r="C15" s="505"/>
      <c r="D15" s="505"/>
      <c r="E15" s="505"/>
    </row>
    <row r="16" ht="15">
      <c r="A16" s="349" t="s">
        <v>341</v>
      </c>
    </row>
    <row r="17" ht="15">
      <c r="A17" s="349"/>
    </row>
    <row r="18" ht="15">
      <c r="A18" s="349" t="s">
        <v>340</v>
      </c>
    </row>
    <row r="19" ht="15">
      <c r="A19" s="349" t="s">
        <v>342</v>
      </c>
    </row>
    <row r="20" ht="15">
      <c r="A20" s="349"/>
    </row>
    <row r="21" ht="15">
      <c r="A21" s="349" t="s">
        <v>340</v>
      </c>
    </row>
    <row r="22" ht="15">
      <c r="A22" s="349" t="s">
        <v>343</v>
      </c>
    </row>
  </sheetData>
  <sheetProtection password="9E71" sheet="1" objects="1" scenarios="1"/>
  <mergeCells count="3">
    <mergeCell ref="A4:J5"/>
    <mergeCell ref="A12:E12"/>
    <mergeCell ref="A15:E1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rgb="FFE79A29"/>
  </sheetPr>
  <dimension ref="A1:J27"/>
  <sheetViews>
    <sheetView zoomScaleSheetLayoutView="100" workbookViewId="0" topLeftCell="A4">
      <selection activeCell="A9" sqref="A9:J9"/>
    </sheetView>
  </sheetViews>
  <sheetFormatPr defaultColWidth="9.140625" defaultRowHeight="12.75"/>
  <cols>
    <col min="2" max="2" width="8.7109375" style="0" customWidth="1"/>
    <col min="3" max="3" width="9.421875" style="0" customWidth="1"/>
    <col min="4" max="4" width="8.7109375" style="0" customWidth="1"/>
  </cols>
  <sheetData>
    <row r="1" spans="1:10" ht="12.75">
      <c r="A1" s="520" t="s">
        <v>371</v>
      </c>
      <c r="B1" s="521"/>
      <c r="C1" s="521"/>
      <c r="D1" s="521"/>
      <c r="E1" s="521"/>
      <c r="F1" s="521"/>
      <c r="G1" s="521"/>
      <c r="H1" s="521"/>
      <c r="I1" s="521"/>
      <c r="J1" s="522"/>
    </row>
    <row r="2" spans="1:10" ht="29.25" customHeight="1">
      <c r="A2" s="523"/>
      <c r="B2" s="524"/>
      <c r="C2" s="524"/>
      <c r="D2" s="524"/>
      <c r="E2" s="524"/>
      <c r="F2" s="524"/>
      <c r="G2" s="524"/>
      <c r="H2" s="524"/>
      <c r="I2" s="524"/>
      <c r="J2" s="525"/>
    </row>
    <row r="3" spans="1:10" ht="24" customHeight="1">
      <c r="A3" s="512" t="s">
        <v>374</v>
      </c>
      <c r="B3" s="513"/>
      <c r="C3" s="513"/>
      <c r="D3" s="513"/>
      <c r="E3" s="513"/>
      <c r="F3" s="354"/>
      <c r="G3" s="353"/>
      <c r="H3" s="353"/>
      <c r="I3" s="353"/>
      <c r="J3" s="353"/>
    </row>
    <row r="4" spans="1:10" ht="51" customHeight="1">
      <c r="A4" s="526" t="s">
        <v>389</v>
      </c>
      <c r="B4" s="527"/>
      <c r="C4" s="527"/>
      <c r="D4" s="527"/>
      <c r="E4" s="527"/>
      <c r="F4" s="527"/>
      <c r="G4" s="527"/>
      <c r="H4" s="527"/>
      <c r="I4" s="527"/>
      <c r="J4" s="527"/>
    </row>
    <row r="5" spans="1:10" ht="12.75">
      <c r="A5" s="527"/>
      <c r="B5" s="527"/>
      <c r="C5" s="527"/>
      <c r="D5" s="527"/>
      <c r="E5" s="527"/>
      <c r="F5" s="527"/>
      <c r="G5" s="527"/>
      <c r="H5" s="527"/>
      <c r="I5" s="527"/>
      <c r="J5" s="527"/>
    </row>
    <row r="6" spans="1:10" ht="63.75" customHeight="1">
      <c r="A6" s="527"/>
      <c r="B6" s="527"/>
      <c r="C6" s="527"/>
      <c r="D6" s="527"/>
      <c r="E6" s="527"/>
      <c r="F6" s="527"/>
      <c r="G6" s="527"/>
      <c r="H6" s="527"/>
      <c r="I6" s="527"/>
      <c r="J6" s="527"/>
    </row>
    <row r="7" spans="1:10" ht="6" customHeight="1">
      <c r="A7" s="355"/>
      <c r="B7" s="355"/>
      <c r="C7" s="355"/>
      <c r="D7" s="355"/>
      <c r="E7" s="355"/>
      <c r="F7" s="355"/>
      <c r="G7" s="355"/>
      <c r="H7" s="355"/>
      <c r="I7" s="355"/>
      <c r="J7" s="355"/>
    </row>
    <row r="8" spans="1:5" ht="21" customHeight="1">
      <c r="A8" s="516" t="s">
        <v>366</v>
      </c>
      <c r="B8" s="516"/>
      <c r="C8" s="517"/>
      <c r="D8" s="517"/>
      <c r="E8" s="517"/>
    </row>
    <row r="9" spans="1:10" ht="91.5" customHeight="1">
      <c r="A9" s="518" t="s">
        <v>375</v>
      </c>
      <c r="B9" s="518"/>
      <c r="C9" s="518"/>
      <c r="D9" s="518"/>
      <c r="E9" s="518"/>
      <c r="F9" s="518"/>
      <c r="G9" s="518"/>
      <c r="H9" s="518"/>
      <c r="I9" s="518"/>
      <c r="J9" s="518"/>
    </row>
    <row r="10" spans="1:10" ht="67.5" customHeight="1">
      <c r="A10" s="518" t="s">
        <v>373</v>
      </c>
      <c r="B10" s="519"/>
      <c r="C10" s="519"/>
      <c r="D10" s="519"/>
      <c r="E10" s="519"/>
      <c r="F10" s="519"/>
      <c r="G10" s="519"/>
      <c r="H10" s="519"/>
      <c r="I10" s="519"/>
      <c r="J10" s="519"/>
    </row>
    <row r="11" spans="1:10" ht="18.75" customHeight="1">
      <c r="A11" s="357"/>
      <c r="B11" s="357"/>
      <c r="C11" s="357"/>
      <c r="D11" s="357"/>
      <c r="E11" s="357"/>
      <c r="F11" s="357"/>
      <c r="G11" s="357"/>
      <c r="H11" s="357"/>
      <c r="I11" s="357"/>
      <c r="J11" s="357"/>
    </row>
    <row r="12" spans="1:10" ht="46.5" customHeight="1">
      <c r="A12" s="514" t="s">
        <v>372</v>
      </c>
      <c r="B12" s="515"/>
      <c r="C12" s="515"/>
      <c r="D12" s="515"/>
      <c r="E12" s="515"/>
      <c r="F12" s="515"/>
      <c r="G12" s="515"/>
      <c r="H12" s="515"/>
      <c r="I12" s="515"/>
      <c r="J12" s="515"/>
    </row>
    <row r="13" spans="1:10" ht="8.25" customHeight="1">
      <c r="A13" s="358"/>
      <c r="B13" s="359"/>
      <c r="C13" s="359"/>
      <c r="D13" s="359"/>
      <c r="E13" s="359"/>
      <c r="F13" s="359"/>
      <c r="G13" s="359"/>
      <c r="H13" s="359"/>
      <c r="I13" s="359"/>
      <c r="J13" s="359"/>
    </row>
    <row r="14" spans="1:10" ht="25.5" customHeight="1">
      <c r="A14" s="508" t="s">
        <v>364</v>
      </c>
      <c r="B14" s="509"/>
      <c r="C14" s="509"/>
      <c r="D14" s="510" t="s">
        <v>365</v>
      </c>
      <c r="E14" s="511"/>
      <c r="F14" s="511"/>
      <c r="G14" s="356" t="s">
        <v>369</v>
      </c>
      <c r="H14" s="506"/>
      <c r="I14" s="507"/>
      <c r="J14" s="355"/>
    </row>
    <row r="15" spans="1:9" ht="25.5" customHeight="1">
      <c r="A15" s="508" t="s">
        <v>367</v>
      </c>
      <c r="B15" s="509"/>
      <c r="C15" s="509"/>
      <c r="D15" s="510" t="s">
        <v>365</v>
      </c>
      <c r="E15" s="511"/>
      <c r="F15" s="511"/>
      <c r="G15" s="356" t="s">
        <v>369</v>
      </c>
      <c r="H15" s="506"/>
      <c r="I15" s="507"/>
    </row>
    <row r="16" spans="1:9" ht="25.5" customHeight="1">
      <c r="A16" s="508" t="s">
        <v>376</v>
      </c>
      <c r="B16" s="509"/>
      <c r="C16" s="509"/>
      <c r="D16" s="510" t="s">
        <v>365</v>
      </c>
      <c r="E16" s="511"/>
      <c r="F16" s="511"/>
      <c r="G16" s="356" t="s">
        <v>369</v>
      </c>
      <c r="H16" s="506"/>
      <c r="I16" s="507"/>
    </row>
    <row r="17" spans="1:10" ht="62.25" customHeight="1">
      <c r="A17" s="349" t="s">
        <v>368</v>
      </c>
      <c r="F17" s="504" t="s">
        <v>368</v>
      </c>
      <c r="G17" s="505"/>
      <c r="H17" s="505"/>
      <c r="I17" s="505"/>
      <c r="J17" s="505"/>
    </row>
    <row r="18" spans="1:6" ht="15">
      <c r="A18" s="349" t="s">
        <v>339</v>
      </c>
      <c r="F18" s="360" t="s">
        <v>210</v>
      </c>
    </row>
    <row r="19" ht="15">
      <c r="A19" s="349"/>
    </row>
    <row r="20" spans="1:6" ht="14.25" customHeight="1">
      <c r="A20" s="504" t="s">
        <v>368</v>
      </c>
      <c r="B20" s="505"/>
      <c r="C20" s="505"/>
      <c r="D20" s="505"/>
      <c r="E20" s="505"/>
      <c r="F20" s="349" t="s">
        <v>368</v>
      </c>
    </row>
    <row r="21" spans="1:6" ht="15">
      <c r="A21" s="349" t="s">
        <v>341</v>
      </c>
      <c r="F21" s="360" t="s">
        <v>370</v>
      </c>
    </row>
    <row r="22" ht="15">
      <c r="A22" s="349"/>
    </row>
    <row r="23" spans="1:6" ht="15">
      <c r="A23" s="349"/>
      <c r="F23" s="349" t="s">
        <v>368</v>
      </c>
    </row>
    <row r="24" spans="1:6" ht="15">
      <c r="A24" s="349"/>
      <c r="F24" s="360" t="s">
        <v>343</v>
      </c>
    </row>
    <row r="25" ht="15">
      <c r="A25" s="349"/>
    </row>
    <row r="27" ht="15">
      <c r="A27" s="349"/>
    </row>
  </sheetData>
  <sheetProtection/>
  <mergeCells count="18">
    <mergeCell ref="F17:J17"/>
    <mergeCell ref="A20:E20"/>
    <mergeCell ref="A1:J2"/>
    <mergeCell ref="A4:J6"/>
    <mergeCell ref="A9:J9"/>
    <mergeCell ref="A15:C15"/>
    <mergeCell ref="D15:F15"/>
    <mergeCell ref="H15:I15"/>
    <mergeCell ref="A16:C16"/>
    <mergeCell ref="D16:F16"/>
    <mergeCell ref="H16:I16"/>
    <mergeCell ref="A14:C14"/>
    <mergeCell ref="D14:F14"/>
    <mergeCell ref="H14:I14"/>
    <mergeCell ref="A3:E3"/>
    <mergeCell ref="A12:J12"/>
    <mergeCell ref="A8:E8"/>
    <mergeCell ref="A10:J10"/>
  </mergeCells>
  <dataValidations count="1">
    <dataValidation allowBlank="1" showInputMessage="1" showErrorMessage="1" promptTitle="Total Development Cost" prompt="Enter the total development cost here." sqref="D14"/>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tabColor indexed="43"/>
    <pageSetUpPr fitToPage="1"/>
  </sheetPr>
  <dimension ref="A1:F139"/>
  <sheetViews>
    <sheetView tabSelected="1" zoomScalePageLayoutView="0" workbookViewId="0" topLeftCell="A1">
      <selection activeCell="D14" sqref="D14"/>
    </sheetView>
  </sheetViews>
  <sheetFormatPr defaultColWidth="9.28125" defaultRowHeight="12.75"/>
  <cols>
    <col min="1" max="1" width="5.28125" style="49" customWidth="1"/>
    <col min="2" max="2" width="2.57421875" style="270" customWidth="1"/>
    <col min="3" max="3" width="2.28125" style="49" customWidth="1"/>
    <col min="4" max="4" width="73.28125" style="49" customWidth="1"/>
    <col min="5" max="5" width="6.28125" style="49" customWidth="1"/>
    <col min="6" max="16384" width="9.28125" style="49" customWidth="1"/>
  </cols>
  <sheetData>
    <row r="1" spans="1:5" s="56" customFormat="1" ht="13.5" thickBot="1">
      <c r="A1" s="412" t="s">
        <v>249</v>
      </c>
      <c r="B1" s="413"/>
      <c r="C1" s="413"/>
      <c r="D1" s="413"/>
      <c r="E1" s="414"/>
    </row>
    <row r="2" spans="1:5" ht="12.75">
      <c r="A2" s="82"/>
      <c r="B2" s="267"/>
      <c r="C2" s="63"/>
      <c r="D2" s="262"/>
      <c r="E2" s="83"/>
    </row>
    <row r="3" spans="1:5" ht="12.75">
      <c r="A3" s="263"/>
      <c r="B3" s="268"/>
      <c r="C3" s="264" t="s">
        <v>327</v>
      </c>
      <c r="D3" s="265"/>
      <c r="E3" s="266"/>
    </row>
    <row r="4" spans="1:5" ht="38.25">
      <c r="A4" s="82"/>
      <c r="B4" s="267"/>
      <c r="C4" s="63"/>
      <c r="D4" s="117" t="s">
        <v>349</v>
      </c>
      <c r="E4" s="84"/>
    </row>
    <row r="5" spans="1:5" ht="38.25">
      <c r="A5" s="82"/>
      <c r="B5" s="267"/>
      <c r="C5" s="63"/>
      <c r="D5" s="199" t="s">
        <v>447</v>
      </c>
      <c r="E5" s="84"/>
    </row>
    <row r="6" spans="1:5" ht="38.25">
      <c r="A6" s="82"/>
      <c r="B6" s="267"/>
      <c r="C6" s="63"/>
      <c r="D6" s="199" t="s">
        <v>441</v>
      </c>
      <c r="E6" s="84"/>
    </row>
    <row r="7" spans="1:5" ht="26.25" customHeight="1">
      <c r="A7" s="82"/>
      <c r="B7" s="267"/>
      <c r="C7" s="63"/>
      <c r="D7" s="199" t="s">
        <v>328</v>
      </c>
      <c r="E7" s="84"/>
    </row>
    <row r="8" spans="1:5" ht="42.75" customHeight="1">
      <c r="A8" s="87"/>
      <c r="B8" s="269"/>
      <c r="C8" s="88"/>
      <c r="D8" s="199" t="s">
        <v>454</v>
      </c>
      <c r="E8" s="84"/>
    </row>
    <row r="9" spans="1:5" ht="53.25" customHeight="1">
      <c r="A9" s="82"/>
      <c r="B9" s="267"/>
      <c r="C9" s="63"/>
      <c r="D9" s="199" t="s">
        <v>452</v>
      </c>
      <c r="E9" s="84"/>
    </row>
    <row r="10" spans="1:5" ht="48" customHeight="1">
      <c r="A10" s="82"/>
      <c r="B10" s="267"/>
      <c r="C10" s="63"/>
      <c r="D10" s="199" t="s">
        <v>453</v>
      </c>
      <c r="E10" s="84"/>
    </row>
    <row r="11" spans="1:5" ht="89.25" customHeight="1">
      <c r="A11" s="82"/>
      <c r="B11" s="267"/>
      <c r="C11" s="63"/>
      <c r="D11" s="199" t="s">
        <v>456</v>
      </c>
      <c r="E11" s="84"/>
    </row>
    <row r="12" spans="1:5" ht="60" customHeight="1">
      <c r="A12" s="82"/>
      <c r="B12" s="267"/>
      <c r="C12" s="63"/>
      <c r="D12" s="199" t="s">
        <v>455</v>
      </c>
      <c r="E12" s="84"/>
    </row>
    <row r="13" spans="1:5" ht="29.25" customHeight="1">
      <c r="A13" s="82"/>
      <c r="B13" s="267"/>
      <c r="C13" s="63"/>
      <c r="D13" s="407" t="s">
        <v>438</v>
      </c>
      <c r="E13" s="84"/>
    </row>
    <row r="14" spans="1:5" ht="33" customHeight="1">
      <c r="A14" s="82"/>
      <c r="B14" s="267"/>
      <c r="C14" s="63"/>
      <c r="D14" s="407" t="s">
        <v>440</v>
      </c>
      <c r="E14" s="84"/>
    </row>
    <row r="15" spans="1:5" ht="35.25" customHeight="1">
      <c r="A15" s="82"/>
      <c r="B15" s="267"/>
      <c r="C15" s="63"/>
      <c r="D15" s="407" t="s">
        <v>439</v>
      </c>
      <c r="E15" s="84"/>
    </row>
    <row r="16" spans="1:5" ht="12.75">
      <c r="A16" s="263"/>
      <c r="B16" s="268"/>
      <c r="C16" s="264" t="s">
        <v>457</v>
      </c>
      <c r="D16" s="265"/>
      <c r="E16" s="266"/>
    </row>
    <row r="17" spans="1:5" ht="10.5" customHeight="1">
      <c r="A17" s="82"/>
      <c r="B17" s="267"/>
      <c r="C17" s="63"/>
      <c r="D17" s="117"/>
      <c r="E17" s="84"/>
    </row>
    <row r="18" spans="1:5" ht="51" customHeight="1">
      <c r="A18" s="87"/>
      <c r="B18" s="267"/>
      <c r="C18" s="88"/>
      <c r="D18" s="117" t="s">
        <v>445</v>
      </c>
      <c r="E18" s="84"/>
    </row>
    <row r="19" spans="1:5" ht="54" customHeight="1">
      <c r="A19" s="82"/>
      <c r="B19" s="267"/>
      <c r="C19" s="63"/>
      <c r="D19" s="117" t="s">
        <v>442</v>
      </c>
      <c r="E19" s="84"/>
    </row>
    <row r="20" spans="1:5" s="90" customFormat="1" ht="23.25" customHeight="1">
      <c r="A20" s="87"/>
      <c r="B20" s="269"/>
      <c r="C20" s="88"/>
      <c r="D20" s="262" t="s">
        <v>290</v>
      </c>
      <c r="E20" s="89"/>
    </row>
    <row r="21" spans="1:5" ht="59.25" customHeight="1">
      <c r="A21" s="82"/>
      <c r="B21" s="269"/>
      <c r="C21" s="63"/>
      <c r="D21" s="407" t="s">
        <v>446</v>
      </c>
      <c r="E21" s="84"/>
    </row>
    <row r="22" spans="1:6" s="90" customFormat="1" ht="42.75" customHeight="1">
      <c r="A22" s="87"/>
      <c r="B22" s="267"/>
      <c r="C22" s="63"/>
      <c r="D22" s="267" t="s">
        <v>437</v>
      </c>
      <c r="E22" s="63"/>
      <c r="F22" s="199"/>
    </row>
    <row r="23" spans="1:6" s="90" customFormat="1" ht="39" customHeight="1">
      <c r="A23" s="87"/>
      <c r="B23" s="267"/>
      <c r="C23" s="63"/>
      <c r="D23" s="267" t="s">
        <v>443</v>
      </c>
      <c r="E23" s="63"/>
      <c r="F23" s="199"/>
    </row>
    <row r="24" spans="1:6" s="90" customFormat="1" ht="40.5" customHeight="1">
      <c r="A24" s="87"/>
      <c r="B24" s="267"/>
      <c r="C24" s="63"/>
      <c r="D24" s="262" t="s">
        <v>444</v>
      </c>
      <c r="E24" s="63"/>
      <c r="F24" s="199"/>
    </row>
    <row r="25" spans="1:5" ht="12.75">
      <c r="A25" s="263"/>
      <c r="B25" s="268"/>
      <c r="C25" s="264" t="s">
        <v>271</v>
      </c>
      <c r="D25" s="265"/>
      <c r="E25" s="266"/>
    </row>
    <row r="26" spans="1:5" ht="12.75">
      <c r="A26" s="331"/>
      <c r="B26" s="332"/>
      <c r="C26" s="333"/>
      <c r="D26" s="334"/>
      <c r="E26" s="330"/>
    </row>
    <row r="27" spans="1:5" ht="27" customHeight="1">
      <c r="A27" s="82"/>
      <c r="B27" s="267"/>
      <c r="C27" s="63"/>
      <c r="D27" s="117" t="s">
        <v>329</v>
      </c>
      <c r="E27" s="84"/>
    </row>
    <row r="28" spans="1:5" s="90" customFormat="1" ht="6.75">
      <c r="A28" s="87"/>
      <c r="B28" s="269"/>
      <c r="C28" s="88"/>
      <c r="D28" s="198"/>
      <c r="E28" s="89"/>
    </row>
    <row r="29" spans="1:5" ht="21" customHeight="1">
      <c r="A29" s="82"/>
      <c r="B29" s="267"/>
      <c r="C29" s="63"/>
      <c r="D29" s="117" t="s">
        <v>291</v>
      </c>
      <c r="E29" s="84"/>
    </row>
    <row r="30" spans="1:5" s="90" customFormat="1" ht="6.75">
      <c r="A30" s="87"/>
      <c r="B30" s="269"/>
      <c r="C30" s="88"/>
      <c r="D30" s="198"/>
      <c r="E30" s="89"/>
    </row>
    <row r="31" spans="1:5" ht="63.75">
      <c r="A31" s="82"/>
      <c r="B31" s="267"/>
      <c r="C31" s="63"/>
      <c r="D31" s="117" t="s">
        <v>333</v>
      </c>
      <c r="E31" s="84"/>
    </row>
    <row r="32" spans="1:5" s="90" customFormat="1" ht="6.75">
      <c r="A32" s="87"/>
      <c r="B32" s="269"/>
      <c r="C32" s="88"/>
      <c r="D32" s="198"/>
      <c r="E32" s="89"/>
    </row>
    <row r="33" spans="1:5" ht="32.25" customHeight="1">
      <c r="A33" s="82"/>
      <c r="B33" s="267"/>
      <c r="C33" s="63"/>
      <c r="D33" s="117" t="s">
        <v>449</v>
      </c>
      <c r="E33" s="84"/>
    </row>
    <row r="34" spans="1:5" s="90" customFormat="1" ht="16.5" customHeight="1">
      <c r="A34" s="87"/>
      <c r="B34" s="269"/>
      <c r="C34" s="88"/>
      <c r="D34" s="198"/>
      <c r="E34" s="89"/>
    </row>
    <row r="35" spans="1:5" ht="56.25" customHeight="1">
      <c r="A35" s="82"/>
      <c r="B35" s="267"/>
      <c r="C35" s="63"/>
      <c r="D35" s="117" t="s">
        <v>451</v>
      </c>
      <c r="E35" s="84"/>
    </row>
    <row r="36" spans="1:5" s="90" customFormat="1" ht="62.25" customHeight="1">
      <c r="A36" s="87"/>
      <c r="B36" s="269"/>
      <c r="C36" s="88"/>
      <c r="D36" s="117" t="s">
        <v>448</v>
      </c>
      <c r="E36" s="89"/>
    </row>
    <row r="37" spans="1:5" ht="42.75" customHeight="1">
      <c r="A37" s="82"/>
      <c r="B37" s="267"/>
      <c r="C37" s="63"/>
      <c r="D37" s="117" t="s">
        <v>289</v>
      </c>
      <c r="E37" s="84"/>
    </row>
    <row r="38" spans="1:5" ht="6" customHeight="1">
      <c r="A38" s="82"/>
      <c r="B38" s="267"/>
      <c r="C38" s="63"/>
      <c r="D38" s="117"/>
      <c r="E38" s="84"/>
    </row>
    <row r="39" spans="1:5" ht="12.75">
      <c r="A39" s="82"/>
      <c r="B39" s="267"/>
      <c r="C39" s="63"/>
      <c r="D39" s="117" t="s">
        <v>272</v>
      </c>
      <c r="E39" s="84"/>
    </row>
    <row r="40" spans="1:5" s="90" customFormat="1" ht="6.75">
      <c r="A40" s="87"/>
      <c r="B40" s="269"/>
      <c r="C40" s="88"/>
      <c r="D40" s="198"/>
      <c r="E40" s="89"/>
    </row>
    <row r="41" spans="1:5" ht="38.25">
      <c r="A41" s="82"/>
      <c r="B41" s="267"/>
      <c r="C41" s="63"/>
      <c r="D41" s="199" t="s">
        <v>390</v>
      </c>
      <c r="E41" s="84"/>
    </row>
    <row r="42" spans="1:5" ht="7.5" customHeight="1">
      <c r="A42" s="82"/>
      <c r="B42" s="267"/>
      <c r="C42" s="63"/>
      <c r="D42" s="199"/>
      <c r="E42" s="84"/>
    </row>
    <row r="43" spans="1:5" ht="43.5" customHeight="1">
      <c r="A43" s="87"/>
      <c r="B43" s="269"/>
      <c r="C43" s="88"/>
      <c r="D43" s="335" t="s">
        <v>334</v>
      </c>
      <c r="E43" s="84"/>
    </row>
    <row r="44" spans="1:5" ht="26.25" customHeight="1">
      <c r="A44" s="82"/>
      <c r="B44" s="267"/>
      <c r="C44" s="63"/>
      <c r="D44" s="199" t="s">
        <v>292</v>
      </c>
      <c r="E44" s="84"/>
    </row>
    <row r="45" spans="1:5" s="90" customFormat="1" ht="25.5" customHeight="1">
      <c r="A45" s="91"/>
      <c r="B45" s="267"/>
      <c r="C45" s="63"/>
      <c r="D45" s="199" t="s">
        <v>450</v>
      </c>
      <c r="E45" s="92"/>
    </row>
    <row r="46" ht="12.75">
      <c r="D46" s="55"/>
    </row>
    <row r="47" ht="12.75">
      <c r="D47" s="55"/>
    </row>
    <row r="48" ht="12.75">
      <c r="D48" s="55"/>
    </row>
    <row r="49" ht="12.75">
      <c r="D49" s="55"/>
    </row>
    <row r="50" ht="12.75">
      <c r="D50" s="55"/>
    </row>
    <row r="51" ht="12.75">
      <c r="D51" s="55"/>
    </row>
    <row r="52" ht="12.75">
      <c r="D52" s="55"/>
    </row>
    <row r="53" ht="12.75">
      <c r="D53" s="55"/>
    </row>
    <row r="54" ht="12.75">
      <c r="D54" s="55"/>
    </row>
    <row r="55" ht="12.75">
      <c r="D55" s="55"/>
    </row>
    <row r="56" ht="12.75">
      <c r="D56" s="55"/>
    </row>
    <row r="57" ht="12.75">
      <c r="D57" s="55"/>
    </row>
    <row r="58" ht="12.75">
      <c r="D58" s="55"/>
    </row>
    <row r="59" ht="12.75">
      <c r="D59" s="55"/>
    </row>
    <row r="60" ht="12.75">
      <c r="D60" s="55"/>
    </row>
    <row r="61" ht="12.75">
      <c r="D61" s="55"/>
    </row>
    <row r="62" ht="12.75">
      <c r="D62" s="55"/>
    </row>
    <row r="63" ht="12.75">
      <c r="D63" s="55"/>
    </row>
    <row r="64" ht="12.75">
      <c r="D64" s="55"/>
    </row>
    <row r="65" ht="12.75">
      <c r="D65" s="55"/>
    </row>
    <row r="66" ht="12.75">
      <c r="D66" s="55"/>
    </row>
    <row r="67" ht="12.75">
      <c r="D67" s="55"/>
    </row>
    <row r="68" ht="12.75">
      <c r="D68" s="55"/>
    </row>
    <row r="69" ht="12.75">
      <c r="D69" s="55"/>
    </row>
    <row r="70" ht="12.75">
      <c r="D70" s="55"/>
    </row>
    <row r="71" ht="12.75">
      <c r="D71" s="55"/>
    </row>
    <row r="72" ht="12.75">
      <c r="D72" s="55"/>
    </row>
    <row r="73" ht="12.75">
      <c r="D73" s="55"/>
    </row>
    <row r="74" ht="12.75">
      <c r="D74" s="55"/>
    </row>
    <row r="75" ht="12.75">
      <c r="D75" s="55"/>
    </row>
    <row r="76" ht="12.75">
      <c r="D76" s="55"/>
    </row>
    <row r="77" ht="12.75">
      <c r="D77" s="55"/>
    </row>
    <row r="78" ht="12.75">
      <c r="D78" s="55"/>
    </row>
    <row r="79" ht="12.75">
      <c r="D79" s="55"/>
    </row>
    <row r="80" ht="12.75">
      <c r="D80" s="55"/>
    </row>
    <row r="81" ht="12.75">
      <c r="D81" s="55"/>
    </row>
    <row r="82" ht="12.75">
      <c r="D82" s="55"/>
    </row>
    <row r="83" ht="12.75">
      <c r="D83" s="55"/>
    </row>
    <row r="84" ht="12.75">
      <c r="D84" s="55"/>
    </row>
    <row r="85" ht="12.75">
      <c r="D85" s="55"/>
    </row>
    <row r="86" ht="12.75">
      <c r="D86" s="55"/>
    </row>
    <row r="87" ht="12.75">
      <c r="D87" s="55"/>
    </row>
    <row r="88" ht="12.75">
      <c r="D88" s="55"/>
    </row>
    <row r="89" ht="12.75">
      <c r="D89" s="55"/>
    </row>
    <row r="90" ht="12.75">
      <c r="D90" s="55"/>
    </row>
    <row r="91" ht="12.75">
      <c r="D91" s="55"/>
    </row>
    <row r="92" ht="12.75">
      <c r="D92" s="55"/>
    </row>
    <row r="93" ht="12.75">
      <c r="D93" s="55"/>
    </row>
    <row r="94" ht="12.75">
      <c r="D94" s="55"/>
    </row>
    <row r="95" ht="12.75">
      <c r="D95" s="55"/>
    </row>
    <row r="96" ht="12.75">
      <c r="D96" s="55"/>
    </row>
    <row r="97" ht="12.75">
      <c r="D97" s="55"/>
    </row>
    <row r="98" ht="12.75">
      <c r="D98" s="55"/>
    </row>
    <row r="99" ht="12.75">
      <c r="D99" s="55"/>
    </row>
    <row r="100" ht="12.75">
      <c r="D100" s="55"/>
    </row>
    <row r="101" ht="12.75">
      <c r="D101" s="55"/>
    </row>
    <row r="102" ht="12.75">
      <c r="D102" s="55"/>
    </row>
    <row r="103" ht="12.75">
      <c r="D103" s="55"/>
    </row>
    <row r="104" ht="12.75">
      <c r="D104" s="55"/>
    </row>
    <row r="105" ht="12.75">
      <c r="D105" s="55"/>
    </row>
    <row r="106" ht="12.75">
      <c r="D106" s="55"/>
    </row>
    <row r="107" ht="12.75">
      <c r="D107" s="55"/>
    </row>
    <row r="108" ht="12.75">
      <c r="D108" s="55"/>
    </row>
    <row r="109" ht="12.75">
      <c r="D109" s="55"/>
    </row>
    <row r="110" ht="12.75">
      <c r="D110" s="55"/>
    </row>
    <row r="111" ht="12.75">
      <c r="D111" s="55"/>
    </row>
    <row r="112" ht="12.75">
      <c r="D112" s="55"/>
    </row>
    <row r="113" ht="12.75">
      <c r="D113" s="55"/>
    </row>
    <row r="114" ht="12.75">
      <c r="D114" s="55"/>
    </row>
    <row r="115" ht="12.75">
      <c r="D115" s="55"/>
    </row>
    <row r="116" ht="12.75">
      <c r="D116" s="55"/>
    </row>
    <row r="117" ht="12.75">
      <c r="D117" s="55"/>
    </row>
    <row r="118" ht="12.75">
      <c r="D118" s="55"/>
    </row>
    <row r="119" ht="12.75">
      <c r="D119" s="55"/>
    </row>
    <row r="120" ht="12.75">
      <c r="D120" s="55"/>
    </row>
    <row r="121" ht="12.75">
      <c r="D121" s="55"/>
    </row>
    <row r="122" ht="12.75">
      <c r="D122" s="55"/>
    </row>
    <row r="123" ht="12.75">
      <c r="D123" s="55"/>
    </row>
    <row r="124" ht="12.75">
      <c r="D124" s="55"/>
    </row>
    <row r="125" ht="12.75">
      <c r="D125" s="55"/>
    </row>
    <row r="126" ht="12.75">
      <c r="D126" s="55"/>
    </row>
    <row r="127" ht="12.75">
      <c r="D127" s="55"/>
    </row>
    <row r="128" ht="12.75">
      <c r="D128" s="55"/>
    </row>
    <row r="129" ht="12.75">
      <c r="D129" s="55"/>
    </row>
    <row r="130" ht="12.75">
      <c r="D130" s="55"/>
    </row>
    <row r="131" ht="12.75">
      <c r="D131" s="55"/>
    </row>
    <row r="132" ht="12.75">
      <c r="D132" s="55"/>
    </row>
    <row r="133" ht="12.75">
      <c r="D133" s="55"/>
    </row>
    <row r="134" ht="12.75">
      <c r="D134" s="55"/>
    </row>
    <row r="135" ht="12.75">
      <c r="D135" s="55"/>
    </row>
    <row r="136" ht="12.75">
      <c r="D136" s="55"/>
    </row>
    <row r="137" ht="12.75">
      <c r="D137" s="55"/>
    </row>
    <row r="138" ht="12.75">
      <c r="D138" s="55"/>
    </row>
    <row r="139" ht="12.75">
      <c r="D139" s="55"/>
    </row>
  </sheetData>
  <sheetProtection/>
  <mergeCells count="1">
    <mergeCell ref="A1:E1"/>
  </mergeCells>
  <printOptions/>
  <pageMargins left="0.75" right="0.75" top="1" bottom="1" header="0.5" footer="0.5"/>
  <pageSetup fitToHeight="1" fitToWidth="1" horizontalDpi="600" verticalDpi="600" orientation="portrait" scale="88" r:id="rId2"/>
  <legacyDrawing r:id="rId1"/>
</worksheet>
</file>

<file path=xl/worksheets/sheet3.xml><?xml version="1.0" encoding="utf-8"?>
<worksheet xmlns="http://schemas.openxmlformats.org/spreadsheetml/2006/main" xmlns:r="http://schemas.openxmlformats.org/officeDocument/2006/relationships">
  <sheetPr>
    <tabColor indexed="44"/>
  </sheetPr>
  <dimension ref="A1:BV255"/>
  <sheetViews>
    <sheetView zoomScalePageLayoutView="0" workbookViewId="0" topLeftCell="A1">
      <selection activeCell="D20" sqref="D20"/>
    </sheetView>
  </sheetViews>
  <sheetFormatPr defaultColWidth="9.140625" defaultRowHeight="12.75"/>
  <cols>
    <col min="1" max="1" width="5.57421875" style="0" customWidth="1"/>
    <col min="2" max="2" width="33.00390625" style="0" customWidth="1"/>
    <col min="3" max="3" width="11.7109375" style="0" customWidth="1"/>
    <col min="4" max="4" width="12.28125" style="0" customWidth="1"/>
    <col min="5" max="5" width="21.57421875" style="0" customWidth="1"/>
    <col min="41" max="41" width="5.00390625" style="0" customWidth="1"/>
    <col min="42" max="48" width="4.57421875" style="0" customWidth="1"/>
    <col min="49" max="49" width="4.7109375" style="0" customWidth="1"/>
    <col min="51" max="51" width="7.7109375" style="0" customWidth="1"/>
    <col min="52" max="52" width="8.00390625" style="0" customWidth="1"/>
    <col min="53" max="73" width="3.57421875" style="0" customWidth="1"/>
  </cols>
  <sheetData>
    <row r="1" spans="1:32" ht="14.25" thickBot="1">
      <c r="A1" s="415" t="str">
        <f>+CONCATENATE("FINAL SOURCES OF FUNDS - Contract #",'Final Budget'!G2)</f>
        <v>FINAL SOURCES OF FUNDS - Contract #</v>
      </c>
      <c r="B1" s="416"/>
      <c r="C1" s="416"/>
      <c r="D1" s="416"/>
      <c r="E1" s="417"/>
      <c r="F1" s="48"/>
      <c r="G1" s="48"/>
      <c r="H1" s="48"/>
      <c r="I1" s="48"/>
      <c r="J1" s="48"/>
      <c r="K1" s="48"/>
      <c r="L1" s="48"/>
      <c r="M1" s="48"/>
      <c r="N1" s="48"/>
      <c r="O1" s="48"/>
      <c r="P1" s="48"/>
      <c r="Q1" s="48"/>
      <c r="R1" s="48"/>
      <c r="S1" s="48"/>
      <c r="T1" s="48"/>
      <c r="U1" s="48"/>
      <c r="V1" s="48"/>
      <c r="W1" s="48"/>
      <c r="X1" s="48"/>
      <c r="Y1" s="48"/>
      <c r="Z1" s="48"/>
      <c r="AA1" s="48"/>
      <c r="AB1" s="48"/>
      <c r="AC1" s="48"/>
      <c r="AD1" s="48"/>
      <c r="AE1" s="48"/>
      <c r="AF1" s="48"/>
    </row>
    <row r="2" spans="1:32" s="93" customFormat="1" ht="66.75" customHeight="1">
      <c r="A2" s="418" t="s">
        <v>281</v>
      </c>
      <c r="B2" s="418"/>
      <c r="C2" s="418"/>
      <c r="D2" s="418"/>
      <c r="E2" s="418"/>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74" s="93" customFormat="1" ht="8.25" customHeight="1">
      <c r="A3" s="118"/>
      <c r="B3" s="118"/>
      <c r="C3" s="118"/>
      <c r="D3" s="118"/>
      <c r="E3" s="118"/>
      <c r="F3" s="121"/>
      <c r="G3" s="121"/>
      <c r="H3" s="121"/>
      <c r="I3" s="121"/>
      <c r="J3" s="121"/>
      <c r="K3" s="121"/>
      <c r="L3" s="121"/>
      <c r="M3" s="121"/>
      <c r="N3" s="121"/>
      <c r="O3" s="121"/>
      <c r="P3" s="121"/>
      <c r="Q3" s="121"/>
      <c r="R3" s="121"/>
      <c r="S3" s="121"/>
      <c r="T3" s="121"/>
      <c r="U3" s="121"/>
      <c r="V3" s="121"/>
      <c r="W3" s="121"/>
      <c r="X3" s="121"/>
      <c r="Y3" s="121"/>
      <c r="Z3" s="121"/>
      <c r="AA3" s="121"/>
      <c r="AB3" s="121"/>
      <c r="AC3" s="120"/>
      <c r="AD3" s="120"/>
      <c r="AE3" s="120"/>
      <c r="AF3" s="120"/>
      <c r="AO3" s="94"/>
      <c r="AP3" s="95"/>
      <c r="AQ3" s="95"/>
      <c r="AR3" s="95"/>
      <c r="AS3" s="95"/>
      <c r="AT3" s="95"/>
      <c r="AU3" s="95"/>
      <c r="AV3" s="95"/>
      <c r="AW3" s="95"/>
      <c r="AX3" s="95"/>
      <c r="AY3" s="95"/>
      <c r="AZ3" s="95"/>
      <c r="BA3" s="94"/>
      <c r="BB3" s="94"/>
      <c r="BC3" s="94"/>
      <c r="BD3" s="94"/>
      <c r="BE3" s="94"/>
      <c r="BF3" s="94"/>
      <c r="BG3" s="94"/>
      <c r="BH3" s="94"/>
      <c r="BI3" s="94"/>
      <c r="BJ3" s="94"/>
      <c r="BK3" s="94"/>
      <c r="BL3" s="94"/>
      <c r="BM3" s="94"/>
      <c r="BN3" s="94"/>
      <c r="BO3" s="94"/>
      <c r="BP3" s="94"/>
      <c r="BQ3" s="94"/>
      <c r="BR3" s="94"/>
      <c r="BS3" s="94"/>
      <c r="BT3" s="94"/>
      <c r="BU3" s="94"/>
      <c r="BV3" s="94"/>
    </row>
    <row r="4" spans="1:32" s="93" customFormat="1" ht="18" customHeight="1">
      <c r="A4" s="361" t="s">
        <v>391</v>
      </c>
      <c r="B4" s="85"/>
      <c r="C4" s="85"/>
      <c r="D4" s="119"/>
      <c r="E4" s="119"/>
      <c r="F4" s="122"/>
      <c r="G4" s="122"/>
      <c r="H4" s="122"/>
      <c r="I4" s="122"/>
      <c r="J4" s="122"/>
      <c r="K4" s="122"/>
      <c r="L4" s="122"/>
      <c r="M4" s="122"/>
      <c r="N4" s="122"/>
      <c r="O4" s="120"/>
      <c r="P4" s="120"/>
      <c r="Q4" s="120"/>
      <c r="R4" s="120"/>
      <c r="S4" s="120"/>
      <c r="T4" s="120"/>
      <c r="U4" s="120"/>
      <c r="V4" s="120"/>
      <c r="W4" s="120"/>
      <c r="X4" s="120"/>
      <c r="Y4" s="120"/>
      <c r="Z4" s="120"/>
      <c r="AA4" s="120"/>
      <c r="AB4" s="120"/>
      <c r="AC4" s="120"/>
      <c r="AD4" s="120"/>
      <c r="AE4" s="120"/>
      <c r="AF4" s="120"/>
    </row>
    <row r="5" spans="1:74" s="93" customFormat="1" ht="24">
      <c r="A5" s="282" t="s">
        <v>225</v>
      </c>
      <c r="B5" s="283" t="s">
        <v>226</v>
      </c>
      <c r="C5" s="284" t="s">
        <v>238</v>
      </c>
      <c r="D5" s="284" t="s">
        <v>239</v>
      </c>
      <c r="E5" s="285" t="s">
        <v>227</v>
      </c>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O5" s="94"/>
      <c r="AP5" s="94"/>
      <c r="AQ5" s="96"/>
      <c r="AR5" s="96"/>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row>
    <row r="6" spans="1:74" s="93" customFormat="1" ht="13.5">
      <c r="A6" s="280">
        <v>3</v>
      </c>
      <c r="B6" s="278" t="s">
        <v>361</v>
      </c>
      <c r="C6" s="124"/>
      <c r="D6" s="124"/>
      <c r="E6" s="126"/>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O6" s="94"/>
      <c r="AP6" s="94"/>
      <c r="AQ6" s="96"/>
      <c r="AR6" s="96"/>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row>
    <row r="7" spans="1:74" s="93" customFormat="1" ht="13.5">
      <c r="A7" s="280">
        <v>4</v>
      </c>
      <c r="B7" s="281" t="s">
        <v>355</v>
      </c>
      <c r="C7" s="125"/>
      <c r="D7" s="125"/>
      <c r="E7" s="286" t="s">
        <v>250</v>
      </c>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O7" s="94"/>
      <c r="AP7" s="94"/>
      <c r="AQ7" s="96"/>
      <c r="AR7" s="96"/>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row>
    <row r="8" spans="1:74" s="93" customFormat="1" ht="13.5">
      <c r="A8" s="280">
        <v>7</v>
      </c>
      <c r="B8" s="278" t="s">
        <v>358</v>
      </c>
      <c r="C8" s="124"/>
      <c r="D8" s="124"/>
      <c r="E8" s="126"/>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O8" s="94"/>
      <c r="AP8" s="94"/>
      <c r="AQ8" s="96"/>
      <c r="AR8" s="96"/>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row>
    <row r="9" spans="1:74" s="93" customFormat="1" ht="13.5">
      <c r="A9" s="280">
        <v>8</v>
      </c>
      <c r="B9" s="278" t="s">
        <v>228</v>
      </c>
      <c r="C9" s="124"/>
      <c r="D9" s="124"/>
      <c r="E9" s="126"/>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O9" s="94"/>
      <c r="AP9" s="94"/>
      <c r="AQ9" s="96"/>
      <c r="AR9" s="96"/>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row>
    <row r="10" spans="1:74" s="93" customFormat="1" ht="13.5">
      <c r="A10" s="280">
        <v>9</v>
      </c>
      <c r="B10" s="278" t="s">
        <v>388</v>
      </c>
      <c r="C10" s="124"/>
      <c r="D10" s="124"/>
      <c r="E10" s="126"/>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O10" s="94"/>
      <c r="AP10" s="94"/>
      <c r="AQ10" s="96"/>
      <c r="AR10" s="96"/>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row>
    <row r="11" spans="1:74" s="93" customFormat="1" ht="13.5">
      <c r="A11" s="280">
        <v>10</v>
      </c>
      <c r="B11" s="278" t="s">
        <v>230</v>
      </c>
      <c r="C11" s="124"/>
      <c r="D11" s="127"/>
      <c r="E11" s="126"/>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O11" s="94"/>
      <c r="AP11" s="94"/>
      <c r="AQ11" s="96"/>
      <c r="AR11" s="96"/>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row>
    <row r="12" spans="1:74" s="93" customFormat="1" ht="13.5">
      <c r="A12" s="280">
        <v>11</v>
      </c>
      <c r="B12" s="278" t="s">
        <v>359</v>
      </c>
      <c r="C12" s="124"/>
      <c r="D12" s="124"/>
      <c r="E12" s="126"/>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O12" s="94"/>
      <c r="AP12" s="94"/>
      <c r="AQ12" s="96"/>
      <c r="AR12" s="96"/>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row>
    <row r="13" spans="1:74" s="93" customFormat="1" ht="13.5">
      <c r="A13" s="280">
        <v>12</v>
      </c>
      <c r="B13" s="278" t="s">
        <v>231</v>
      </c>
      <c r="C13" s="124"/>
      <c r="D13" s="124"/>
      <c r="E13" s="126"/>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O13" s="94"/>
      <c r="AP13" s="94"/>
      <c r="AQ13" s="96"/>
      <c r="AR13" s="96"/>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row>
    <row r="14" spans="1:74" s="93" customFormat="1" ht="13.5">
      <c r="A14" s="280">
        <v>13</v>
      </c>
      <c r="B14" s="278" t="s">
        <v>232</v>
      </c>
      <c r="C14" s="124"/>
      <c r="D14" s="124"/>
      <c r="E14" s="126"/>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O14" s="94"/>
      <c r="AP14" s="94"/>
      <c r="AQ14" s="96"/>
      <c r="AR14" s="96"/>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row>
    <row r="15" spans="1:74" s="93" customFormat="1" ht="13.5">
      <c r="A15" s="280">
        <v>14</v>
      </c>
      <c r="B15" s="278" t="s">
        <v>233</v>
      </c>
      <c r="C15" s="124"/>
      <c r="D15" s="124"/>
      <c r="E15" s="126"/>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O15" s="94"/>
      <c r="AP15" s="94"/>
      <c r="AQ15" s="96"/>
      <c r="AR15" s="96"/>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row>
    <row r="16" spans="1:74" s="93" customFormat="1" ht="13.5">
      <c r="A16" s="280">
        <v>15</v>
      </c>
      <c r="B16" s="278" t="s">
        <v>234</v>
      </c>
      <c r="C16" s="124"/>
      <c r="D16" s="124"/>
      <c r="E16" s="126"/>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O16" s="94"/>
      <c r="AP16" s="94"/>
      <c r="AQ16" s="96"/>
      <c r="AR16" s="96"/>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row>
    <row r="17" spans="1:74" s="93" customFormat="1" ht="13.5">
      <c r="A17" s="280">
        <v>16</v>
      </c>
      <c r="B17" s="278" t="s">
        <v>235</v>
      </c>
      <c r="C17" s="124"/>
      <c r="D17" s="124"/>
      <c r="E17" s="126"/>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O17" s="94"/>
      <c r="AP17" s="94"/>
      <c r="AQ17" s="96"/>
      <c r="AR17" s="96"/>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row>
    <row r="18" spans="1:74" s="93" customFormat="1" ht="13.5">
      <c r="A18" s="280">
        <v>17</v>
      </c>
      <c r="B18" s="281" t="s">
        <v>363</v>
      </c>
      <c r="C18" s="125"/>
      <c r="D18" s="125"/>
      <c r="E18" s="272" t="s">
        <v>274</v>
      </c>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O18" s="94"/>
      <c r="AP18" s="94"/>
      <c r="AQ18" s="96"/>
      <c r="AR18" s="96"/>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row>
    <row r="19" spans="1:74" s="93" customFormat="1" ht="13.5">
      <c r="A19" s="280">
        <v>18</v>
      </c>
      <c r="B19" s="278" t="s">
        <v>360</v>
      </c>
      <c r="C19" s="124"/>
      <c r="D19" s="124"/>
      <c r="E19" s="126"/>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O19" s="94"/>
      <c r="AP19" s="94"/>
      <c r="AQ19" s="96"/>
      <c r="AR19" s="96"/>
      <c r="AS19" s="94"/>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row>
    <row r="20" spans="1:74" s="93" customFormat="1" ht="13.5">
      <c r="A20" s="278" t="s">
        <v>236</v>
      </c>
      <c r="B20" s="278"/>
      <c r="C20" s="276">
        <f>SUM(C5:C19)</f>
        <v>0</v>
      </c>
      <c r="D20" s="276">
        <f>SUM(D5:D19)</f>
        <v>0</v>
      </c>
      <c r="E20" s="277"/>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O20" s="94"/>
      <c r="AP20" s="94"/>
      <c r="AQ20" s="96"/>
      <c r="AR20" s="96"/>
      <c r="AS20" s="94"/>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row>
    <row r="21" spans="1:74" s="93" customFormat="1" ht="13.5">
      <c r="A21" s="279" t="s">
        <v>237</v>
      </c>
      <c r="B21" s="278"/>
      <c r="C21" s="128"/>
      <c r="D21" s="276">
        <f>+'Final Budget'!C98</f>
        <v>0</v>
      </c>
      <c r="E21" s="277"/>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O21" s="94"/>
      <c r="AP21" s="94"/>
      <c r="AQ21" s="96"/>
      <c r="AR21" s="96"/>
      <c r="AS21" s="94"/>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row>
    <row r="22" spans="1:74" ht="12" customHeight="1">
      <c r="A22" s="48"/>
      <c r="B22" s="48"/>
      <c r="C22" s="48"/>
      <c r="D22" s="48"/>
      <c r="E22" s="123"/>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O22" s="97"/>
      <c r="AP22" s="94"/>
      <c r="AQ22" s="96"/>
      <c r="AR22" s="96"/>
      <c r="AS22" s="94"/>
      <c r="AT22" s="94"/>
      <c r="AU22" s="94"/>
      <c r="AV22" s="94"/>
      <c r="AW22" s="94"/>
      <c r="AX22" s="94"/>
      <c r="AY22" s="94"/>
      <c r="AZ22" s="94"/>
      <c r="BA22" s="97"/>
      <c r="BB22" s="97"/>
      <c r="BC22" s="97"/>
      <c r="BD22" s="97"/>
      <c r="BE22" s="97"/>
      <c r="BF22" s="97"/>
      <c r="BG22" s="97"/>
      <c r="BH22" s="97"/>
      <c r="BI22" s="97"/>
      <c r="BJ22" s="97"/>
      <c r="BK22" s="97"/>
      <c r="BL22" s="97"/>
      <c r="BM22" s="97"/>
      <c r="BN22" s="97"/>
      <c r="BO22" s="97"/>
      <c r="BP22" s="97"/>
      <c r="BQ22" s="97"/>
      <c r="BR22" s="97"/>
      <c r="BS22" s="97"/>
      <c r="BT22" s="97"/>
      <c r="BU22" s="97"/>
      <c r="BV22" s="97"/>
    </row>
    <row r="23" spans="1:74" ht="12" customHeight="1">
      <c r="A23" s="48"/>
      <c r="B23" s="48"/>
      <c r="C23" s="48"/>
      <c r="D23" s="48"/>
      <c r="E23" s="123"/>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O23" s="97"/>
      <c r="AP23" s="94"/>
      <c r="AQ23" s="96"/>
      <c r="AR23" s="96"/>
      <c r="AS23" s="94"/>
      <c r="AT23" s="94"/>
      <c r="AU23" s="97"/>
      <c r="AV23" s="94"/>
      <c r="AW23" s="94"/>
      <c r="AX23" s="94"/>
      <c r="AY23" s="94"/>
      <c r="AZ23" s="94"/>
      <c r="BA23" s="97"/>
      <c r="BB23" s="97"/>
      <c r="BC23" s="97"/>
      <c r="BD23" s="97"/>
      <c r="BE23" s="97"/>
      <c r="BF23" s="97"/>
      <c r="BG23" s="97"/>
      <c r="BH23" s="97"/>
      <c r="BI23" s="97"/>
      <c r="BJ23" s="97"/>
      <c r="BK23" s="97"/>
      <c r="BL23" s="97"/>
      <c r="BM23" s="97"/>
      <c r="BN23" s="97"/>
      <c r="BO23" s="97"/>
      <c r="BP23" s="97"/>
      <c r="BQ23" s="97"/>
      <c r="BR23" s="97"/>
      <c r="BS23" s="97"/>
      <c r="BT23" s="97"/>
      <c r="BU23" s="97"/>
      <c r="BV23" s="97"/>
    </row>
    <row r="24" spans="1:74" ht="12" customHeight="1">
      <c r="A24" s="362" t="s">
        <v>392</v>
      </c>
      <c r="B24" s="363"/>
      <c r="C24" s="363"/>
      <c r="D24" s="363"/>
      <c r="E24" s="363"/>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O24" s="97"/>
      <c r="AP24" s="94"/>
      <c r="AQ24" s="96"/>
      <c r="AR24" s="96"/>
      <c r="AS24" s="94"/>
      <c r="AT24" s="94"/>
      <c r="AU24" s="97"/>
      <c r="AV24" s="94"/>
      <c r="AW24" s="94"/>
      <c r="AX24" s="94"/>
      <c r="AY24" s="94"/>
      <c r="AZ24" s="94"/>
      <c r="BA24" s="97"/>
      <c r="BB24" s="97"/>
      <c r="BC24" s="97"/>
      <c r="BD24" s="97"/>
      <c r="BE24" s="97"/>
      <c r="BF24" s="97"/>
      <c r="BG24" s="97"/>
      <c r="BH24" s="97"/>
      <c r="BI24" s="97"/>
      <c r="BJ24" s="97"/>
      <c r="BK24" s="97"/>
      <c r="BL24" s="97"/>
      <c r="BM24" s="97"/>
      <c r="BN24" s="97"/>
      <c r="BO24" s="97"/>
      <c r="BP24" s="97"/>
      <c r="BQ24" s="97"/>
      <c r="BR24" s="97"/>
      <c r="BS24" s="97"/>
      <c r="BT24" s="97"/>
      <c r="BU24" s="97"/>
      <c r="BV24" s="97"/>
    </row>
    <row r="25" spans="1:74" ht="27" customHeight="1">
      <c r="A25" s="364" t="s">
        <v>225</v>
      </c>
      <c r="B25" s="365" t="s">
        <v>226</v>
      </c>
      <c r="C25" s="366" t="s">
        <v>396</v>
      </c>
      <c r="D25" s="366" t="s">
        <v>397</v>
      </c>
      <c r="E25" s="367" t="s">
        <v>395</v>
      </c>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O25" s="97"/>
      <c r="AP25" s="94"/>
      <c r="AQ25" s="96"/>
      <c r="AR25" s="96"/>
      <c r="AS25" s="94"/>
      <c r="AT25" s="94"/>
      <c r="AU25" s="94"/>
      <c r="AV25" s="94"/>
      <c r="AW25" s="94"/>
      <c r="AX25" s="94"/>
      <c r="AY25" s="94"/>
      <c r="AZ25" s="94"/>
      <c r="BA25" s="97"/>
      <c r="BB25" s="97"/>
      <c r="BC25" s="97"/>
      <c r="BD25" s="97"/>
      <c r="BE25" s="97"/>
      <c r="BF25" s="97"/>
      <c r="BG25" s="97"/>
      <c r="BH25" s="97"/>
      <c r="BI25" s="97"/>
      <c r="BJ25" s="97"/>
      <c r="BK25" s="97"/>
      <c r="BL25" s="97"/>
      <c r="BM25" s="97"/>
      <c r="BN25" s="97"/>
      <c r="BO25" s="97"/>
      <c r="BP25" s="97"/>
      <c r="BQ25" s="97"/>
      <c r="BR25" s="97"/>
      <c r="BS25" s="97"/>
      <c r="BT25" s="97"/>
      <c r="BU25" s="97"/>
      <c r="BV25" s="97"/>
    </row>
    <row r="26" spans="1:74" ht="13.5">
      <c r="A26" s="368">
        <v>19</v>
      </c>
      <c r="B26" s="368" t="s">
        <v>393</v>
      </c>
      <c r="C26" s="369"/>
      <c r="D26" s="369"/>
      <c r="E26" s="369"/>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O26" s="97"/>
      <c r="AP26" s="94"/>
      <c r="AQ26" s="96"/>
      <c r="AR26" s="96"/>
      <c r="AS26" s="94"/>
      <c r="AT26" s="94"/>
      <c r="AU26" s="97"/>
      <c r="AV26" s="94"/>
      <c r="AW26" s="94"/>
      <c r="AX26" s="94"/>
      <c r="AY26" s="94"/>
      <c r="AZ26" s="94"/>
      <c r="BA26" s="97"/>
      <c r="BB26" s="97"/>
      <c r="BC26" s="97"/>
      <c r="BD26" s="97"/>
      <c r="BE26" s="97"/>
      <c r="BF26" s="97"/>
      <c r="BG26" s="97"/>
      <c r="BH26" s="97"/>
      <c r="BI26" s="97"/>
      <c r="BJ26" s="97"/>
      <c r="BK26" s="97"/>
      <c r="BL26" s="97"/>
      <c r="BM26" s="97"/>
      <c r="BN26" s="97"/>
      <c r="BO26" s="97"/>
      <c r="BP26" s="97"/>
      <c r="BQ26" s="97"/>
      <c r="BR26" s="97"/>
      <c r="BS26" s="97"/>
      <c r="BT26" s="97"/>
      <c r="BU26" s="97"/>
      <c r="BV26" s="97"/>
    </row>
    <row r="27" spans="1:74" ht="13.5">
      <c r="A27" s="368">
        <v>20</v>
      </c>
      <c r="B27" s="368" t="s">
        <v>394</v>
      </c>
      <c r="C27" s="369"/>
      <c r="D27" s="369"/>
      <c r="E27" s="369"/>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O27" s="97"/>
      <c r="AP27" s="94"/>
      <c r="AQ27" s="96"/>
      <c r="AR27" s="96"/>
      <c r="AS27" s="94"/>
      <c r="AT27" s="94"/>
      <c r="AU27" s="94"/>
      <c r="AV27" s="94"/>
      <c r="AW27" s="94"/>
      <c r="AX27" s="94"/>
      <c r="AY27" s="94"/>
      <c r="AZ27" s="94"/>
      <c r="BA27" s="97"/>
      <c r="BB27" s="97"/>
      <c r="BC27" s="97"/>
      <c r="BD27" s="97"/>
      <c r="BE27" s="97"/>
      <c r="BF27" s="97"/>
      <c r="BG27" s="97"/>
      <c r="BH27" s="97"/>
      <c r="BI27" s="97"/>
      <c r="BJ27" s="97"/>
      <c r="BK27" s="97"/>
      <c r="BL27" s="97"/>
      <c r="BM27" s="97"/>
      <c r="BN27" s="97"/>
      <c r="BO27" s="97"/>
      <c r="BP27" s="97"/>
      <c r="BQ27" s="97"/>
      <c r="BR27" s="97"/>
      <c r="BS27" s="97"/>
      <c r="BT27" s="97"/>
      <c r="BU27" s="97"/>
      <c r="BV27" s="97"/>
    </row>
    <row r="28" spans="1:74" ht="13.5">
      <c r="A28" s="368">
        <v>21</v>
      </c>
      <c r="B28" s="368" t="s">
        <v>136</v>
      </c>
      <c r="C28" s="369"/>
      <c r="D28" s="369"/>
      <c r="E28" s="369"/>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O28" s="97"/>
      <c r="AP28" s="94"/>
      <c r="AQ28" s="96"/>
      <c r="AR28" s="96"/>
      <c r="AS28" s="94"/>
      <c r="AT28" s="94"/>
      <c r="AU28" s="97"/>
      <c r="AV28" s="94"/>
      <c r="AW28" s="94"/>
      <c r="AX28" s="94"/>
      <c r="AY28" s="94"/>
      <c r="AZ28" s="94"/>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74" ht="13.5">
      <c r="A29" s="419" t="s">
        <v>398</v>
      </c>
      <c r="B29" s="420"/>
      <c r="C29" s="370">
        <f>SUM(C26:C28)</f>
        <v>0</v>
      </c>
      <c r="D29" s="370">
        <f>SUM(D26:D28)</f>
        <v>0</v>
      </c>
      <c r="E29" s="371"/>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O29" s="97"/>
      <c r="AP29" s="94"/>
      <c r="AQ29" s="96"/>
      <c r="AR29" s="96"/>
      <c r="AS29" s="94"/>
      <c r="AT29" s="94"/>
      <c r="AU29" s="94"/>
      <c r="AV29" s="94"/>
      <c r="AW29" s="94"/>
      <c r="AX29" s="94"/>
      <c r="AY29" s="94"/>
      <c r="AZ29" s="94"/>
      <c r="BA29" s="97"/>
      <c r="BB29" s="97"/>
      <c r="BC29" s="97"/>
      <c r="BD29" s="97"/>
      <c r="BE29" s="97"/>
      <c r="BF29" s="97"/>
      <c r="BG29" s="97"/>
      <c r="BH29" s="97"/>
      <c r="BI29" s="97"/>
      <c r="BJ29" s="97"/>
      <c r="BK29" s="97"/>
      <c r="BL29" s="97"/>
      <c r="BM29" s="97"/>
      <c r="BN29" s="97"/>
      <c r="BO29" s="97"/>
      <c r="BP29" s="97"/>
      <c r="BQ29" s="97"/>
      <c r="BR29" s="97"/>
      <c r="BS29" s="97"/>
      <c r="BT29" s="97"/>
      <c r="BU29" s="97"/>
      <c r="BV29" s="97"/>
    </row>
    <row r="30" spans="1:74" ht="13.5">
      <c r="A30" s="372"/>
      <c r="B30" s="372"/>
      <c r="C30" s="372"/>
      <c r="D30" s="372"/>
      <c r="E30" s="372"/>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O30" s="97"/>
      <c r="AP30" s="94"/>
      <c r="AQ30" s="96"/>
      <c r="AR30" s="96"/>
      <c r="AS30" s="94"/>
      <c r="AT30" s="94"/>
      <c r="AU30" s="97"/>
      <c r="AV30" s="94"/>
      <c r="AW30" s="94"/>
      <c r="AX30" s="94"/>
      <c r="AY30" s="94"/>
      <c r="AZ30" s="94"/>
      <c r="BA30" s="97"/>
      <c r="BB30" s="97"/>
      <c r="BC30" s="97"/>
      <c r="BD30" s="97"/>
      <c r="BE30" s="97"/>
      <c r="BF30" s="97"/>
      <c r="BG30" s="97"/>
      <c r="BH30" s="97"/>
      <c r="BI30" s="97"/>
      <c r="BJ30" s="97"/>
      <c r="BK30" s="97"/>
      <c r="BL30" s="97"/>
      <c r="BM30" s="97"/>
      <c r="BN30" s="97"/>
      <c r="BO30" s="97"/>
      <c r="BP30" s="97"/>
      <c r="BQ30" s="97"/>
      <c r="BR30" s="97"/>
      <c r="BS30" s="97"/>
      <c r="BT30" s="97"/>
      <c r="BU30" s="97"/>
      <c r="BV30" s="97"/>
    </row>
    <row r="31" spans="1:74" ht="13.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O31" s="97"/>
      <c r="AP31" s="94"/>
      <c r="AQ31" s="96"/>
      <c r="AR31" s="96"/>
      <c r="AS31" s="94"/>
      <c r="AT31" s="94"/>
      <c r="AU31" s="94"/>
      <c r="AV31" s="94"/>
      <c r="AW31" s="94"/>
      <c r="AX31" s="94"/>
      <c r="AY31" s="94"/>
      <c r="AZ31" s="94"/>
      <c r="BA31" s="97"/>
      <c r="BB31" s="97"/>
      <c r="BC31" s="97"/>
      <c r="BD31" s="97"/>
      <c r="BE31" s="97"/>
      <c r="BF31" s="97"/>
      <c r="BG31" s="97"/>
      <c r="BH31" s="97"/>
      <c r="BI31" s="97"/>
      <c r="BJ31" s="97"/>
      <c r="BK31" s="97"/>
      <c r="BL31" s="97"/>
      <c r="BM31" s="97"/>
      <c r="BN31" s="97"/>
      <c r="BO31" s="97"/>
      <c r="BP31" s="97"/>
      <c r="BQ31" s="97"/>
      <c r="BR31" s="97"/>
      <c r="BS31" s="97"/>
      <c r="BT31" s="97"/>
      <c r="BU31" s="97"/>
      <c r="BV31" s="97"/>
    </row>
    <row r="32" spans="1:74" ht="13.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O32" s="97"/>
      <c r="AP32" s="94"/>
      <c r="AQ32" s="96"/>
      <c r="AR32" s="96"/>
      <c r="AS32" s="94"/>
      <c r="AT32" s="94"/>
      <c r="AU32" s="97"/>
      <c r="AV32" s="94"/>
      <c r="AW32" s="94"/>
      <c r="AX32" s="94"/>
      <c r="AY32" s="94"/>
      <c r="AZ32" s="94"/>
      <c r="BA32" s="97"/>
      <c r="BB32" s="97"/>
      <c r="BC32" s="97"/>
      <c r="BD32" s="97"/>
      <c r="BE32" s="97"/>
      <c r="BF32" s="97"/>
      <c r="BG32" s="97"/>
      <c r="BH32" s="97"/>
      <c r="BI32" s="97"/>
      <c r="BJ32" s="97"/>
      <c r="BK32" s="97"/>
      <c r="BL32" s="97"/>
      <c r="BM32" s="97"/>
      <c r="BN32" s="97"/>
      <c r="BO32" s="97"/>
      <c r="BP32" s="97"/>
      <c r="BQ32" s="97"/>
      <c r="BR32" s="97"/>
      <c r="BS32" s="97"/>
      <c r="BT32" s="97"/>
      <c r="BU32" s="97"/>
      <c r="BV32" s="97"/>
    </row>
    <row r="33" spans="1:74" ht="13.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O33" s="97"/>
      <c r="AP33" s="94"/>
      <c r="AQ33" s="94"/>
      <c r="AR33" s="94"/>
      <c r="AS33" s="94"/>
      <c r="AT33" s="94"/>
      <c r="AU33" s="94"/>
      <c r="AV33" s="94"/>
      <c r="AW33" s="94"/>
      <c r="AX33" s="94"/>
      <c r="AY33" s="94"/>
      <c r="AZ33" s="94"/>
      <c r="BA33" s="97"/>
      <c r="BB33" s="97"/>
      <c r="BC33" s="97"/>
      <c r="BD33" s="97"/>
      <c r="BE33" s="97"/>
      <c r="BF33" s="97"/>
      <c r="BG33" s="97"/>
      <c r="BH33" s="97"/>
      <c r="BI33" s="97"/>
      <c r="BJ33" s="97"/>
      <c r="BK33" s="97"/>
      <c r="BL33" s="97"/>
      <c r="BM33" s="97"/>
      <c r="BN33" s="97"/>
      <c r="BO33" s="97"/>
      <c r="BP33" s="97"/>
      <c r="BQ33" s="97"/>
      <c r="BR33" s="97"/>
      <c r="BS33" s="97"/>
      <c r="BT33" s="97"/>
      <c r="BU33" s="97"/>
      <c r="BV33" s="97"/>
    </row>
    <row r="34" spans="1:74" ht="13.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O34" s="97"/>
      <c r="AP34" s="94"/>
      <c r="AQ34" s="94"/>
      <c r="AR34" s="94"/>
      <c r="AS34" s="94"/>
      <c r="AT34" s="94"/>
      <c r="AU34" s="94"/>
      <c r="AV34" s="94"/>
      <c r="AW34" s="94"/>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row>
    <row r="35" spans="1:74" ht="13.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O35" s="97"/>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7"/>
    </row>
    <row r="36" spans="1:74" ht="13.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O36" s="97"/>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7"/>
    </row>
    <row r="37" spans="1:74" ht="13.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O37" s="97"/>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7"/>
    </row>
    <row r="38" spans="1:74" ht="13.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O38" s="97"/>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7"/>
    </row>
    <row r="39" spans="1:74" ht="13.5">
      <c r="A39" s="48"/>
      <c r="B39" s="48"/>
      <c r="C39" s="48"/>
      <c r="D39" s="48"/>
      <c r="E39" s="48"/>
      <c r="F39" s="48"/>
      <c r="G39" s="48"/>
      <c r="H39" s="48"/>
      <c r="I39" s="48"/>
      <c r="J39" s="120"/>
      <c r="K39" s="121"/>
      <c r="L39" s="48"/>
      <c r="M39" s="48"/>
      <c r="N39" s="48"/>
      <c r="O39" s="48"/>
      <c r="P39" s="48"/>
      <c r="Q39" s="48"/>
      <c r="R39" s="48"/>
      <c r="S39" s="48"/>
      <c r="T39" s="48"/>
      <c r="U39" s="48"/>
      <c r="V39" s="48"/>
      <c r="W39" s="48"/>
      <c r="X39" s="48"/>
      <c r="Y39" s="48"/>
      <c r="Z39" s="48"/>
      <c r="AA39" s="48"/>
      <c r="AB39" s="48"/>
      <c r="AC39" s="48"/>
      <c r="AD39" s="48"/>
      <c r="AE39" s="48"/>
      <c r="AF39" s="48"/>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row>
    <row r="40" spans="1:74" ht="13.5">
      <c r="A40" s="48"/>
      <c r="B40" s="48"/>
      <c r="C40" s="48"/>
      <c r="D40" s="48"/>
      <c r="E40" s="48"/>
      <c r="F40" s="48"/>
      <c r="G40" s="48"/>
      <c r="H40" s="48"/>
      <c r="I40" s="48"/>
      <c r="J40" s="120"/>
      <c r="K40" s="121"/>
      <c r="L40" s="48"/>
      <c r="M40" s="48"/>
      <c r="N40" s="48"/>
      <c r="O40" s="48"/>
      <c r="P40" s="48"/>
      <c r="Q40" s="48"/>
      <c r="R40" s="48"/>
      <c r="S40" s="48"/>
      <c r="T40" s="48"/>
      <c r="U40" s="48"/>
      <c r="V40" s="48"/>
      <c r="W40" s="48"/>
      <c r="X40" s="48"/>
      <c r="Y40" s="48"/>
      <c r="Z40" s="48"/>
      <c r="AA40" s="48"/>
      <c r="AB40" s="48"/>
      <c r="AC40" s="48"/>
      <c r="AD40" s="48"/>
      <c r="AE40" s="48"/>
      <c r="AF40" s="48"/>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row>
    <row r="41" spans="1:74" ht="13.5">
      <c r="A41" s="48"/>
      <c r="B41" s="48"/>
      <c r="C41" s="48"/>
      <c r="D41" s="48"/>
      <c r="E41" s="48"/>
      <c r="F41" s="48"/>
      <c r="G41" s="48"/>
      <c r="H41" s="48"/>
      <c r="I41" s="48"/>
      <c r="J41" s="120"/>
      <c r="K41" s="121"/>
      <c r="L41" s="48"/>
      <c r="M41" s="48"/>
      <c r="N41" s="48"/>
      <c r="O41" s="48"/>
      <c r="P41" s="48"/>
      <c r="Q41" s="48"/>
      <c r="R41" s="48"/>
      <c r="S41" s="48"/>
      <c r="T41" s="48"/>
      <c r="U41" s="48"/>
      <c r="V41" s="48"/>
      <c r="W41" s="48"/>
      <c r="X41" s="48"/>
      <c r="Y41" s="48"/>
      <c r="Z41" s="48"/>
      <c r="AA41" s="48"/>
      <c r="AB41" s="48"/>
      <c r="AC41" s="48"/>
      <c r="AD41" s="48"/>
      <c r="AE41" s="48"/>
      <c r="AF41" s="48"/>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row>
    <row r="42" spans="1:32" ht="13.5">
      <c r="A42" s="48"/>
      <c r="B42" s="48"/>
      <c r="C42" s="48"/>
      <c r="D42" s="48"/>
      <c r="E42" s="48"/>
      <c r="F42" s="48"/>
      <c r="G42" s="48"/>
      <c r="H42" s="48"/>
      <c r="I42" s="48"/>
      <c r="J42" s="120"/>
      <c r="K42" s="120"/>
      <c r="L42" s="48"/>
      <c r="M42" s="48"/>
      <c r="N42" s="48"/>
      <c r="O42" s="48"/>
      <c r="P42" s="48"/>
      <c r="Q42" s="48"/>
      <c r="R42" s="48"/>
      <c r="S42" s="48"/>
      <c r="T42" s="48"/>
      <c r="U42" s="48"/>
      <c r="V42" s="48"/>
      <c r="W42" s="48"/>
      <c r="X42" s="48"/>
      <c r="Y42" s="48"/>
      <c r="Z42" s="48"/>
      <c r="AA42" s="48"/>
      <c r="AB42" s="48"/>
      <c r="AC42" s="48"/>
      <c r="AD42" s="48"/>
      <c r="AE42" s="48"/>
      <c r="AF42" s="48"/>
    </row>
    <row r="43" spans="1:32" ht="13.5">
      <c r="A43" s="48"/>
      <c r="B43" s="48"/>
      <c r="C43" s="48"/>
      <c r="D43" s="48"/>
      <c r="E43" s="48"/>
      <c r="F43" s="48"/>
      <c r="G43" s="48"/>
      <c r="H43" s="48"/>
      <c r="I43" s="48"/>
      <c r="J43" s="120"/>
      <c r="K43" s="120"/>
      <c r="L43" s="48"/>
      <c r="M43" s="48"/>
      <c r="N43" s="48"/>
      <c r="O43" s="48"/>
      <c r="P43" s="48"/>
      <c r="Q43" s="48"/>
      <c r="R43" s="48"/>
      <c r="S43" s="48"/>
      <c r="T43" s="48"/>
      <c r="U43" s="48"/>
      <c r="V43" s="48"/>
      <c r="W43" s="48"/>
      <c r="X43" s="48"/>
      <c r="Y43" s="48"/>
      <c r="Z43" s="48"/>
      <c r="AA43" s="48"/>
      <c r="AB43" s="48"/>
      <c r="AC43" s="48"/>
      <c r="AD43" s="48"/>
      <c r="AE43" s="48"/>
      <c r="AF43" s="48"/>
    </row>
    <row r="44" spans="1:32" ht="13.5">
      <c r="A44" s="48"/>
      <c r="B44" s="48"/>
      <c r="C44" s="48"/>
      <c r="D44" s="48"/>
      <c r="E44" s="48"/>
      <c r="F44" s="48"/>
      <c r="G44" s="48"/>
      <c r="H44" s="48"/>
      <c r="I44" s="48"/>
      <c r="J44" s="120"/>
      <c r="K44" s="48"/>
      <c r="L44" s="48"/>
      <c r="M44" s="48"/>
      <c r="N44" s="48"/>
      <c r="O44" s="48"/>
      <c r="P44" s="48"/>
      <c r="Q44" s="48"/>
      <c r="R44" s="48"/>
      <c r="S44" s="48"/>
      <c r="T44" s="48"/>
      <c r="U44" s="48"/>
      <c r="V44" s="48"/>
      <c r="W44" s="48"/>
      <c r="X44" s="48"/>
      <c r="Y44" s="48"/>
      <c r="Z44" s="48"/>
      <c r="AA44" s="48"/>
      <c r="AB44" s="48"/>
      <c r="AC44" s="48"/>
      <c r="AD44" s="48"/>
      <c r="AE44" s="48"/>
      <c r="AF44" s="48"/>
    </row>
    <row r="45" spans="1:32" ht="13.5">
      <c r="A45" s="48"/>
      <c r="B45" s="48"/>
      <c r="C45" s="48"/>
      <c r="D45" s="48"/>
      <c r="E45" s="48"/>
      <c r="F45" s="48"/>
      <c r="G45" s="48"/>
      <c r="H45" s="48"/>
      <c r="I45" s="48"/>
      <c r="J45" s="120"/>
      <c r="K45" s="121"/>
      <c r="L45" s="48"/>
      <c r="M45" s="48"/>
      <c r="N45" s="48"/>
      <c r="O45" s="48"/>
      <c r="P45" s="48"/>
      <c r="Q45" s="48"/>
      <c r="R45" s="48"/>
      <c r="S45" s="48"/>
      <c r="T45" s="48"/>
      <c r="U45" s="48"/>
      <c r="V45" s="48"/>
      <c r="W45" s="48"/>
      <c r="X45" s="48"/>
      <c r="Y45" s="48"/>
      <c r="Z45" s="48"/>
      <c r="AA45" s="48"/>
      <c r="AB45" s="48"/>
      <c r="AC45" s="48"/>
      <c r="AD45" s="48"/>
      <c r="AE45" s="48"/>
      <c r="AF45" s="48"/>
    </row>
    <row r="46" spans="1:32" ht="13.5">
      <c r="A46" s="48"/>
      <c r="B46" s="48"/>
      <c r="C46" s="48"/>
      <c r="D46" s="48"/>
      <c r="E46" s="48"/>
      <c r="F46" s="48"/>
      <c r="G46" s="48"/>
      <c r="H46" s="48"/>
      <c r="I46" s="48"/>
      <c r="J46" s="120"/>
      <c r="K46" s="121"/>
      <c r="L46" s="48"/>
      <c r="M46" s="48"/>
      <c r="N46" s="48"/>
      <c r="O46" s="48"/>
      <c r="P46" s="48"/>
      <c r="Q46" s="48"/>
      <c r="R46" s="48"/>
      <c r="S46" s="48"/>
      <c r="T46" s="48"/>
      <c r="U46" s="48"/>
      <c r="V46" s="48"/>
      <c r="W46" s="48"/>
      <c r="X46" s="48"/>
      <c r="Y46" s="48"/>
      <c r="Z46" s="48"/>
      <c r="AA46" s="48"/>
      <c r="AB46" s="48"/>
      <c r="AC46" s="48"/>
      <c r="AD46" s="48"/>
      <c r="AE46" s="48"/>
      <c r="AF46" s="48"/>
    </row>
    <row r="47" spans="1:32" ht="13.5">
      <c r="A47" s="48"/>
      <c r="B47" s="48"/>
      <c r="C47" s="48"/>
      <c r="D47" s="48"/>
      <c r="E47" s="48"/>
      <c r="F47" s="48"/>
      <c r="G47" s="48"/>
      <c r="H47" s="48"/>
      <c r="I47" s="48"/>
      <c r="J47" s="120"/>
      <c r="K47" s="121"/>
      <c r="L47" s="48"/>
      <c r="M47" s="48"/>
      <c r="N47" s="48"/>
      <c r="O47" s="48"/>
      <c r="P47" s="48"/>
      <c r="Q47" s="48"/>
      <c r="R47" s="48"/>
      <c r="S47" s="48"/>
      <c r="T47" s="48"/>
      <c r="U47" s="48"/>
      <c r="V47" s="48"/>
      <c r="W47" s="48"/>
      <c r="X47" s="48"/>
      <c r="Y47" s="48"/>
      <c r="Z47" s="48"/>
      <c r="AA47" s="48"/>
      <c r="AB47" s="48"/>
      <c r="AC47" s="48"/>
      <c r="AD47" s="48"/>
      <c r="AE47" s="48"/>
      <c r="AF47" s="48"/>
    </row>
    <row r="48" spans="1:32" ht="13.5">
      <c r="A48" s="48"/>
      <c r="B48" s="48"/>
      <c r="C48" s="48"/>
      <c r="D48" s="48"/>
      <c r="E48" s="48"/>
      <c r="F48" s="48"/>
      <c r="G48" s="48"/>
      <c r="H48" s="48"/>
      <c r="I48" s="48"/>
      <c r="J48" s="120"/>
      <c r="K48" s="120"/>
      <c r="L48" s="48"/>
      <c r="M48" s="48"/>
      <c r="N48" s="48"/>
      <c r="O48" s="48"/>
      <c r="P48" s="48"/>
      <c r="Q48" s="48"/>
      <c r="R48" s="48"/>
      <c r="S48" s="48"/>
      <c r="T48" s="48"/>
      <c r="U48" s="48"/>
      <c r="V48" s="48"/>
      <c r="W48" s="48"/>
      <c r="X48" s="48"/>
      <c r="Y48" s="48"/>
      <c r="Z48" s="48"/>
      <c r="AA48" s="48"/>
      <c r="AB48" s="48"/>
      <c r="AC48" s="48"/>
      <c r="AD48" s="48"/>
      <c r="AE48" s="48"/>
      <c r="AF48" s="48"/>
    </row>
    <row r="49" spans="1:32" ht="13.5">
      <c r="A49" s="48"/>
      <c r="B49" s="48"/>
      <c r="C49" s="48"/>
      <c r="D49" s="48"/>
      <c r="E49" s="48"/>
      <c r="F49" s="48"/>
      <c r="G49" s="48"/>
      <c r="H49" s="48"/>
      <c r="I49" s="48"/>
      <c r="J49" s="120"/>
      <c r="K49" s="120"/>
      <c r="L49" s="48"/>
      <c r="M49" s="48"/>
      <c r="N49" s="48"/>
      <c r="O49" s="48"/>
      <c r="P49" s="48"/>
      <c r="Q49" s="48"/>
      <c r="R49" s="48"/>
      <c r="S49" s="48"/>
      <c r="T49" s="48"/>
      <c r="U49" s="48"/>
      <c r="V49" s="48"/>
      <c r="W49" s="48"/>
      <c r="X49" s="48"/>
      <c r="Y49" s="48"/>
      <c r="Z49" s="48"/>
      <c r="AA49" s="48"/>
      <c r="AB49" s="48"/>
      <c r="AC49" s="48"/>
      <c r="AD49" s="48"/>
      <c r="AE49" s="48"/>
      <c r="AF49" s="48"/>
    </row>
    <row r="50" spans="1:32" ht="13.5">
      <c r="A50" s="48"/>
      <c r="B50" s="48"/>
      <c r="C50" s="48"/>
      <c r="D50" s="48"/>
      <c r="E50" s="48"/>
      <c r="F50" s="48"/>
      <c r="G50" s="48"/>
      <c r="H50" s="48"/>
      <c r="I50" s="48"/>
      <c r="J50" s="120"/>
      <c r="K50" s="48"/>
      <c r="L50" s="48"/>
      <c r="M50" s="48"/>
      <c r="N50" s="48"/>
      <c r="O50" s="48"/>
      <c r="P50" s="48"/>
      <c r="Q50" s="48"/>
      <c r="R50" s="48"/>
      <c r="S50" s="48"/>
      <c r="T50" s="48"/>
      <c r="U50" s="48"/>
      <c r="V50" s="48"/>
      <c r="W50" s="48"/>
      <c r="X50" s="48"/>
      <c r="Y50" s="48"/>
      <c r="Z50" s="48"/>
      <c r="AA50" s="48"/>
      <c r="AB50" s="48"/>
      <c r="AC50" s="48"/>
      <c r="AD50" s="48"/>
      <c r="AE50" s="48"/>
      <c r="AF50" s="48"/>
    </row>
    <row r="51" spans="1:32" ht="13.5">
      <c r="A51" s="48"/>
      <c r="B51" s="48"/>
      <c r="C51" s="48"/>
      <c r="D51" s="48"/>
      <c r="E51" s="48"/>
      <c r="F51" s="48"/>
      <c r="G51" s="48"/>
      <c r="H51" s="48"/>
      <c r="I51" s="48"/>
      <c r="J51" s="120"/>
      <c r="K51" s="121"/>
      <c r="L51" s="48"/>
      <c r="M51" s="48"/>
      <c r="N51" s="48"/>
      <c r="O51" s="48"/>
      <c r="P51" s="48"/>
      <c r="Q51" s="48"/>
      <c r="R51" s="48"/>
      <c r="S51" s="48"/>
      <c r="T51" s="48"/>
      <c r="U51" s="48"/>
      <c r="V51" s="48"/>
      <c r="W51" s="48"/>
      <c r="X51" s="48"/>
      <c r="Y51" s="48"/>
      <c r="Z51" s="48"/>
      <c r="AA51" s="48"/>
      <c r="AB51" s="48"/>
      <c r="AC51" s="48"/>
      <c r="AD51" s="48"/>
      <c r="AE51" s="48"/>
      <c r="AF51" s="48"/>
    </row>
    <row r="52" spans="1:32" ht="13.5">
      <c r="A52" s="48"/>
      <c r="B52" s="48"/>
      <c r="C52" s="48"/>
      <c r="D52" s="48"/>
      <c r="E52" s="48"/>
      <c r="F52" s="48"/>
      <c r="G52" s="48"/>
      <c r="H52" s="48"/>
      <c r="I52" s="48"/>
      <c r="J52" s="120"/>
      <c r="K52" s="121"/>
      <c r="L52" s="48"/>
      <c r="M52" s="48"/>
      <c r="N52" s="48"/>
      <c r="O52" s="48"/>
      <c r="P52" s="48"/>
      <c r="Q52" s="48"/>
      <c r="R52" s="48"/>
      <c r="S52" s="48"/>
      <c r="T52" s="48"/>
      <c r="U52" s="48"/>
      <c r="V52" s="48"/>
      <c r="W52" s="48"/>
      <c r="X52" s="48"/>
      <c r="Y52" s="48"/>
      <c r="Z52" s="48"/>
      <c r="AA52" s="48"/>
      <c r="AB52" s="48"/>
      <c r="AC52" s="48"/>
      <c r="AD52" s="48"/>
      <c r="AE52" s="48"/>
      <c r="AF52" s="48"/>
    </row>
    <row r="53" spans="1:32" ht="13.5">
      <c r="A53" s="48"/>
      <c r="B53" s="48"/>
      <c r="C53" s="48"/>
      <c r="D53" s="48"/>
      <c r="E53" s="48"/>
      <c r="F53" s="48"/>
      <c r="G53" s="48"/>
      <c r="H53" s="48"/>
      <c r="I53" s="48"/>
      <c r="J53" s="120"/>
      <c r="K53" s="121"/>
      <c r="L53" s="48"/>
      <c r="M53" s="48"/>
      <c r="N53" s="48"/>
      <c r="O53" s="48"/>
      <c r="P53" s="48"/>
      <c r="Q53" s="48"/>
      <c r="R53" s="48"/>
      <c r="S53" s="48"/>
      <c r="T53" s="48"/>
      <c r="U53" s="48"/>
      <c r="V53" s="48"/>
      <c r="W53" s="48"/>
      <c r="X53" s="48"/>
      <c r="Y53" s="48"/>
      <c r="Z53" s="48"/>
      <c r="AA53" s="48"/>
      <c r="AB53" s="48"/>
      <c r="AC53" s="48"/>
      <c r="AD53" s="48"/>
      <c r="AE53" s="48"/>
      <c r="AF53" s="48"/>
    </row>
    <row r="54" spans="1:32" ht="13.5">
      <c r="A54" s="48"/>
      <c r="B54" s="48"/>
      <c r="C54" s="48"/>
      <c r="D54" s="48"/>
      <c r="E54" s="48"/>
      <c r="F54" s="48"/>
      <c r="G54" s="48"/>
      <c r="H54" s="48"/>
      <c r="I54" s="48"/>
      <c r="J54" s="120"/>
      <c r="K54" s="120"/>
      <c r="L54" s="48"/>
      <c r="M54" s="48"/>
      <c r="N54" s="48"/>
      <c r="O54" s="48"/>
      <c r="P54" s="48"/>
      <c r="Q54" s="48"/>
      <c r="R54" s="48"/>
      <c r="S54" s="48"/>
      <c r="T54" s="48"/>
      <c r="U54" s="48"/>
      <c r="V54" s="48"/>
      <c r="W54" s="48"/>
      <c r="X54" s="48"/>
      <c r="Y54" s="48"/>
      <c r="Z54" s="48"/>
      <c r="AA54" s="48"/>
      <c r="AB54" s="48"/>
      <c r="AC54" s="48"/>
      <c r="AD54" s="48"/>
      <c r="AE54" s="48"/>
      <c r="AF54" s="48"/>
    </row>
    <row r="55" spans="1:32" ht="13.5">
      <c r="A55" s="48"/>
      <c r="B55" s="48"/>
      <c r="C55" s="48"/>
      <c r="D55" s="48"/>
      <c r="E55" s="48"/>
      <c r="F55" s="48"/>
      <c r="G55" s="48"/>
      <c r="H55" s="48"/>
      <c r="I55" s="48"/>
      <c r="J55" s="120"/>
      <c r="K55" s="120"/>
      <c r="L55" s="48"/>
      <c r="M55" s="48"/>
      <c r="N55" s="48"/>
      <c r="O55" s="48"/>
      <c r="P55" s="48"/>
      <c r="Q55" s="48"/>
      <c r="R55" s="48"/>
      <c r="S55" s="48"/>
      <c r="T55" s="48"/>
      <c r="U55" s="48"/>
      <c r="V55" s="48"/>
      <c r="W55" s="48"/>
      <c r="X55" s="48"/>
      <c r="Y55" s="48"/>
      <c r="Z55" s="48"/>
      <c r="AA55" s="48"/>
      <c r="AB55" s="48"/>
      <c r="AC55" s="48"/>
      <c r="AD55" s="48"/>
      <c r="AE55" s="48"/>
      <c r="AF55" s="48"/>
    </row>
    <row r="56" spans="1:32" ht="13.5">
      <c r="A56" s="48"/>
      <c r="B56" s="48"/>
      <c r="C56" s="48"/>
      <c r="D56" s="48"/>
      <c r="E56" s="48"/>
      <c r="F56" s="48"/>
      <c r="G56" s="48"/>
      <c r="H56" s="48"/>
      <c r="I56" s="48"/>
      <c r="J56" s="120"/>
      <c r="K56" s="48"/>
      <c r="L56" s="48"/>
      <c r="M56" s="48"/>
      <c r="N56" s="48"/>
      <c r="O56" s="48"/>
      <c r="P56" s="48"/>
      <c r="Q56" s="48"/>
      <c r="R56" s="48"/>
      <c r="S56" s="48"/>
      <c r="T56" s="48"/>
      <c r="U56" s="48"/>
      <c r="V56" s="48"/>
      <c r="W56" s="48"/>
      <c r="X56" s="48"/>
      <c r="Y56" s="48"/>
      <c r="Z56" s="48"/>
      <c r="AA56" s="48"/>
      <c r="AB56" s="48"/>
      <c r="AC56" s="48"/>
      <c r="AD56" s="48"/>
      <c r="AE56" s="48"/>
      <c r="AF56" s="48"/>
    </row>
    <row r="57" spans="1:32" ht="13.5">
      <c r="A57" s="48"/>
      <c r="B57" s="48"/>
      <c r="C57" s="48"/>
      <c r="D57" s="48"/>
      <c r="E57" s="48"/>
      <c r="F57" s="48"/>
      <c r="G57" s="48"/>
      <c r="H57" s="48"/>
      <c r="I57" s="48"/>
      <c r="J57" s="120"/>
      <c r="K57" s="121"/>
      <c r="L57" s="48"/>
      <c r="M57" s="48"/>
      <c r="N57" s="48"/>
      <c r="O57" s="48"/>
      <c r="P57" s="48"/>
      <c r="Q57" s="48"/>
      <c r="R57" s="48"/>
      <c r="S57" s="48"/>
      <c r="T57" s="48"/>
      <c r="U57" s="48"/>
      <c r="V57" s="48"/>
      <c r="W57" s="48"/>
      <c r="X57" s="48"/>
      <c r="Y57" s="48"/>
      <c r="Z57" s="48"/>
      <c r="AA57" s="48"/>
      <c r="AB57" s="48"/>
      <c r="AC57" s="48"/>
      <c r="AD57" s="48"/>
      <c r="AE57" s="48"/>
      <c r="AF57" s="48"/>
    </row>
    <row r="58" spans="1:32" ht="13.5">
      <c r="A58" s="48"/>
      <c r="B58" s="48"/>
      <c r="C58" s="48"/>
      <c r="D58" s="48"/>
      <c r="E58" s="48"/>
      <c r="F58" s="48"/>
      <c r="G58" s="48"/>
      <c r="H58" s="48"/>
      <c r="I58" s="48"/>
      <c r="J58" s="120"/>
      <c r="K58" s="121"/>
      <c r="L58" s="48"/>
      <c r="M58" s="48"/>
      <c r="N58" s="48"/>
      <c r="O58" s="48"/>
      <c r="P58" s="48"/>
      <c r="Q58" s="48"/>
      <c r="R58" s="48"/>
      <c r="S58" s="48"/>
      <c r="T58" s="48"/>
      <c r="U58" s="48"/>
      <c r="V58" s="48"/>
      <c r="W58" s="48"/>
      <c r="X58" s="48"/>
      <c r="Y58" s="48"/>
      <c r="Z58" s="48"/>
      <c r="AA58" s="48"/>
      <c r="AB58" s="48"/>
      <c r="AC58" s="48"/>
      <c r="AD58" s="48"/>
      <c r="AE58" s="48"/>
      <c r="AF58" s="48"/>
    </row>
    <row r="59" spans="1:32" ht="13.5">
      <c r="A59" s="48"/>
      <c r="B59" s="48"/>
      <c r="C59" s="48"/>
      <c r="D59" s="48"/>
      <c r="E59" s="48"/>
      <c r="F59" s="48"/>
      <c r="G59" s="48"/>
      <c r="H59" s="48"/>
      <c r="I59" s="48"/>
      <c r="J59" s="120"/>
      <c r="K59" s="121"/>
      <c r="L59" s="48"/>
      <c r="M59" s="48"/>
      <c r="N59" s="48"/>
      <c r="O59" s="48"/>
      <c r="P59" s="48"/>
      <c r="Q59" s="48"/>
      <c r="R59" s="48"/>
      <c r="S59" s="48"/>
      <c r="T59" s="48"/>
      <c r="U59" s="48"/>
      <c r="V59" s="48"/>
      <c r="W59" s="48"/>
      <c r="X59" s="48"/>
      <c r="Y59" s="48"/>
      <c r="Z59" s="48"/>
      <c r="AA59" s="48"/>
      <c r="AB59" s="48"/>
      <c r="AC59" s="48"/>
      <c r="AD59" s="48"/>
      <c r="AE59" s="48"/>
      <c r="AF59" s="48"/>
    </row>
    <row r="60" spans="1:32" ht="13.5">
      <c r="A60" s="48"/>
      <c r="B60" s="48"/>
      <c r="C60" s="48"/>
      <c r="D60" s="48"/>
      <c r="E60" s="48"/>
      <c r="F60" s="48"/>
      <c r="G60" s="48"/>
      <c r="H60" s="48"/>
      <c r="I60" s="48"/>
      <c r="J60" s="120"/>
      <c r="K60" s="120"/>
      <c r="L60" s="48"/>
      <c r="M60" s="48"/>
      <c r="N60" s="48"/>
      <c r="O60" s="48"/>
      <c r="P60" s="48"/>
      <c r="Q60" s="48"/>
      <c r="R60" s="48"/>
      <c r="S60" s="48"/>
      <c r="T60" s="48"/>
      <c r="U60" s="48"/>
      <c r="V60" s="48"/>
      <c r="W60" s="48"/>
      <c r="X60" s="48"/>
      <c r="Y60" s="48"/>
      <c r="Z60" s="48"/>
      <c r="AA60" s="48"/>
      <c r="AB60" s="48"/>
      <c r="AC60" s="48"/>
      <c r="AD60" s="48"/>
      <c r="AE60" s="48"/>
      <c r="AF60" s="48"/>
    </row>
    <row r="61" spans="1:32" ht="13.5">
      <c r="A61" s="48"/>
      <c r="B61" s="48"/>
      <c r="C61" s="48"/>
      <c r="D61" s="48"/>
      <c r="E61" s="48"/>
      <c r="F61" s="48"/>
      <c r="G61" s="48"/>
      <c r="H61" s="48"/>
      <c r="I61" s="48"/>
      <c r="J61" s="120"/>
      <c r="K61" s="120"/>
      <c r="L61" s="48"/>
      <c r="M61" s="48"/>
      <c r="N61" s="48"/>
      <c r="O61" s="48"/>
      <c r="P61" s="48"/>
      <c r="Q61" s="48"/>
      <c r="R61" s="48"/>
      <c r="S61" s="48"/>
      <c r="T61" s="48"/>
      <c r="U61" s="48"/>
      <c r="V61" s="48"/>
      <c r="W61" s="48"/>
      <c r="X61" s="48"/>
      <c r="Y61" s="48"/>
      <c r="Z61" s="48"/>
      <c r="AA61" s="48"/>
      <c r="AB61" s="48"/>
      <c r="AC61" s="48"/>
      <c r="AD61" s="48"/>
      <c r="AE61" s="48"/>
      <c r="AF61" s="48"/>
    </row>
    <row r="62" spans="1:32" ht="13.5">
      <c r="A62" s="48"/>
      <c r="B62" s="48"/>
      <c r="C62" s="48"/>
      <c r="D62" s="48"/>
      <c r="E62" s="48"/>
      <c r="F62" s="48"/>
      <c r="G62" s="48"/>
      <c r="H62" s="48"/>
      <c r="I62" s="48"/>
      <c r="J62" s="120"/>
      <c r="K62" s="48"/>
      <c r="L62" s="48"/>
      <c r="M62" s="48"/>
      <c r="N62" s="48"/>
      <c r="O62" s="48"/>
      <c r="P62" s="48"/>
      <c r="Q62" s="48"/>
      <c r="R62" s="48"/>
      <c r="S62" s="48"/>
      <c r="T62" s="48"/>
      <c r="U62" s="48"/>
      <c r="V62" s="48"/>
      <c r="W62" s="48"/>
      <c r="X62" s="48"/>
      <c r="Y62" s="48"/>
      <c r="Z62" s="48"/>
      <c r="AA62" s="48"/>
      <c r="AB62" s="48"/>
      <c r="AC62" s="48"/>
      <c r="AD62" s="48"/>
      <c r="AE62" s="48"/>
      <c r="AF62" s="48"/>
    </row>
    <row r="63" spans="1:32" ht="13.5">
      <c r="A63" s="48"/>
      <c r="B63" s="48"/>
      <c r="C63" s="48"/>
      <c r="D63" s="48"/>
      <c r="E63" s="48"/>
      <c r="F63" s="48"/>
      <c r="G63" s="48"/>
      <c r="H63" s="48"/>
      <c r="I63" s="48"/>
      <c r="J63" s="120"/>
      <c r="K63" s="121"/>
      <c r="L63" s="48"/>
      <c r="M63" s="48"/>
      <c r="N63" s="48"/>
      <c r="O63" s="48"/>
      <c r="P63" s="48"/>
      <c r="Q63" s="48"/>
      <c r="R63" s="48"/>
      <c r="S63" s="48"/>
      <c r="T63" s="48"/>
      <c r="U63" s="48"/>
      <c r="V63" s="48"/>
      <c r="W63" s="48"/>
      <c r="X63" s="48"/>
      <c r="Y63" s="48"/>
      <c r="Z63" s="48"/>
      <c r="AA63" s="48"/>
      <c r="AB63" s="48"/>
      <c r="AC63" s="48"/>
      <c r="AD63" s="48"/>
      <c r="AE63" s="48"/>
      <c r="AF63" s="48"/>
    </row>
    <row r="64" spans="1:32" ht="13.5">
      <c r="A64" s="48"/>
      <c r="B64" s="48"/>
      <c r="C64" s="48"/>
      <c r="D64" s="48"/>
      <c r="E64" s="48"/>
      <c r="F64" s="48"/>
      <c r="G64" s="48"/>
      <c r="H64" s="48"/>
      <c r="I64" s="48"/>
      <c r="J64" s="120"/>
      <c r="K64" s="121"/>
      <c r="L64" s="48"/>
      <c r="M64" s="48"/>
      <c r="N64" s="48"/>
      <c r="O64" s="48"/>
      <c r="P64" s="48"/>
      <c r="Q64" s="48"/>
      <c r="R64" s="48"/>
      <c r="S64" s="48"/>
      <c r="T64" s="48"/>
      <c r="U64" s="48"/>
      <c r="V64" s="48"/>
      <c r="W64" s="48"/>
      <c r="X64" s="48"/>
      <c r="Y64" s="48"/>
      <c r="Z64" s="48"/>
      <c r="AA64" s="48"/>
      <c r="AB64" s="48"/>
      <c r="AC64" s="48"/>
      <c r="AD64" s="48"/>
      <c r="AE64" s="48"/>
      <c r="AF64" s="48"/>
    </row>
    <row r="65" spans="1:32" ht="13.5">
      <c r="A65" s="48"/>
      <c r="B65" s="48"/>
      <c r="C65" s="48"/>
      <c r="D65" s="48"/>
      <c r="E65" s="48"/>
      <c r="F65" s="48"/>
      <c r="G65" s="48"/>
      <c r="H65" s="48"/>
      <c r="I65" s="48"/>
      <c r="J65" s="120"/>
      <c r="K65" s="121"/>
      <c r="L65" s="48"/>
      <c r="M65" s="48"/>
      <c r="N65" s="48"/>
      <c r="O65" s="48"/>
      <c r="P65" s="48"/>
      <c r="Q65" s="48"/>
      <c r="R65" s="48"/>
      <c r="S65" s="48"/>
      <c r="T65" s="48"/>
      <c r="U65" s="48"/>
      <c r="V65" s="48"/>
      <c r="W65" s="48"/>
      <c r="X65" s="48"/>
      <c r="Y65" s="48"/>
      <c r="Z65" s="48"/>
      <c r="AA65" s="48"/>
      <c r="AB65" s="48"/>
      <c r="AC65" s="48"/>
      <c r="AD65" s="48"/>
      <c r="AE65" s="48"/>
      <c r="AF65" s="48"/>
    </row>
    <row r="66" spans="1:32" ht="13.5">
      <c r="A66" s="48"/>
      <c r="B66" s="48"/>
      <c r="C66" s="48"/>
      <c r="D66" s="48"/>
      <c r="E66" s="48"/>
      <c r="F66" s="48"/>
      <c r="G66" s="48"/>
      <c r="H66" s="48"/>
      <c r="I66" s="48"/>
      <c r="J66" s="120"/>
      <c r="K66" s="120"/>
      <c r="L66" s="48"/>
      <c r="M66" s="48"/>
      <c r="N66" s="48"/>
      <c r="O66" s="48"/>
      <c r="P66" s="48"/>
      <c r="Q66" s="48"/>
      <c r="R66" s="48"/>
      <c r="S66" s="48"/>
      <c r="T66" s="48"/>
      <c r="U66" s="48"/>
      <c r="V66" s="48"/>
      <c r="W66" s="48"/>
      <c r="X66" s="48"/>
      <c r="Y66" s="48"/>
      <c r="Z66" s="48"/>
      <c r="AA66" s="48"/>
      <c r="AB66" s="48"/>
      <c r="AC66" s="48"/>
      <c r="AD66" s="48"/>
      <c r="AE66" s="48"/>
      <c r="AF66" s="48"/>
    </row>
    <row r="67" spans="1:32" ht="13.5">
      <c r="A67" s="48"/>
      <c r="B67" s="48"/>
      <c r="C67" s="48"/>
      <c r="D67" s="48"/>
      <c r="E67" s="48"/>
      <c r="F67" s="48"/>
      <c r="G67" s="48"/>
      <c r="H67" s="48"/>
      <c r="I67" s="48"/>
      <c r="J67" s="120"/>
      <c r="K67" s="120"/>
      <c r="L67" s="48"/>
      <c r="M67" s="48"/>
      <c r="N67" s="48"/>
      <c r="O67" s="48"/>
      <c r="P67" s="48"/>
      <c r="Q67" s="48"/>
      <c r="R67" s="48"/>
      <c r="S67" s="48"/>
      <c r="T67" s="48"/>
      <c r="U67" s="48"/>
      <c r="V67" s="48"/>
      <c r="W67" s="48"/>
      <c r="X67" s="48"/>
      <c r="Y67" s="48"/>
      <c r="Z67" s="48"/>
      <c r="AA67" s="48"/>
      <c r="AB67" s="48"/>
      <c r="AC67" s="48"/>
      <c r="AD67" s="48"/>
      <c r="AE67" s="48"/>
      <c r="AF67" s="48"/>
    </row>
    <row r="68" spans="1:32" ht="13.5">
      <c r="A68" s="48"/>
      <c r="B68" s="48"/>
      <c r="C68" s="48"/>
      <c r="D68" s="48"/>
      <c r="E68" s="48"/>
      <c r="F68" s="48"/>
      <c r="G68" s="48"/>
      <c r="H68" s="48"/>
      <c r="I68" s="48"/>
      <c r="J68" s="48"/>
      <c r="K68" s="120"/>
      <c r="L68" s="48"/>
      <c r="M68" s="48"/>
      <c r="N68" s="48"/>
      <c r="O68" s="48"/>
      <c r="P68" s="48"/>
      <c r="Q68" s="48"/>
      <c r="R68" s="48"/>
      <c r="S68" s="48"/>
      <c r="T68" s="48"/>
      <c r="U68" s="48"/>
      <c r="V68" s="48"/>
      <c r="W68" s="48"/>
      <c r="X68" s="48"/>
      <c r="Y68" s="48"/>
      <c r="Z68" s="48"/>
      <c r="AA68" s="48"/>
      <c r="AB68" s="48"/>
      <c r="AC68" s="48"/>
      <c r="AD68" s="48"/>
      <c r="AE68" s="48"/>
      <c r="AF68" s="48"/>
    </row>
    <row r="69" spans="1:32" ht="13.5">
      <c r="A69" s="48"/>
      <c r="B69" s="48"/>
      <c r="C69" s="48"/>
      <c r="D69" s="48"/>
      <c r="E69" s="48"/>
      <c r="F69" s="48"/>
      <c r="G69" s="48"/>
      <c r="H69" s="48"/>
      <c r="I69" s="48"/>
      <c r="J69" s="48"/>
      <c r="K69" s="120"/>
      <c r="L69" s="121"/>
      <c r="M69" s="48"/>
      <c r="N69" s="48"/>
      <c r="O69" s="48"/>
      <c r="P69" s="48"/>
      <c r="Q69" s="48"/>
      <c r="R69" s="48"/>
      <c r="S69" s="48"/>
      <c r="T69" s="48"/>
      <c r="U69" s="48"/>
      <c r="V69" s="48"/>
      <c r="W69" s="48"/>
      <c r="X69" s="48"/>
      <c r="Y69" s="48"/>
      <c r="Z69" s="48"/>
      <c r="AA69" s="48"/>
      <c r="AB69" s="48"/>
      <c r="AC69" s="48"/>
      <c r="AD69" s="48"/>
      <c r="AE69" s="48"/>
      <c r="AF69" s="48"/>
    </row>
    <row r="70" spans="1:32" ht="13.5">
      <c r="A70" s="48"/>
      <c r="B70" s="48"/>
      <c r="C70" s="48"/>
      <c r="D70" s="48"/>
      <c r="E70" s="48"/>
      <c r="F70" s="48"/>
      <c r="G70" s="48"/>
      <c r="H70" s="48"/>
      <c r="I70" s="48"/>
      <c r="J70" s="48"/>
      <c r="K70" s="120"/>
      <c r="L70" s="121"/>
      <c r="M70" s="48"/>
      <c r="N70" s="48"/>
      <c r="O70" s="48"/>
      <c r="P70" s="48"/>
      <c r="Q70" s="48"/>
      <c r="R70" s="48"/>
      <c r="S70" s="48"/>
      <c r="T70" s="48"/>
      <c r="U70" s="48"/>
      <c r="V70" s="48"/>
      <c r="W70" s="48"/>
      <c r="X70" s="48"/>
      <c r="Y70" s="48"/>
      <c r="Z70" s="48"/>
      <c r="AA70" s="48"/>
      <c r="AB70" s="48"/>
      <c r="AC70" s="48"/>
      <c r="AD70" s="48"/>
      <c r="AE70" s="48"/>
      <c r="AF70" s="48"/>
    </row>
    <row r="71" spans="1:32" ht="13.5">
      <c r="A71" s="48"/>
      <c r="B71" s="48"/>
      <c r="C71" s="48"/>
      <c r="D71" s="48"/>
      <c r="E71" s="48"/>
      <c r="F71" s="48"/>
      <c r="G71" s="48"/>
      <c r="H71" s="48"/>
      <c r="I71" s="48"/>
      <c r="J71" s="48"/>
      <c r="K71" s="120"/>
      <c r="L71" s="121"/>
      <c r="M71" s="48"/>
      <c r="N71" s="48"/>
      <c r="O71" s="48"/>
      <c r="P71" s="48"/>
      <c r="Q71" s="48"/>
      <c r="R71" s="48"/>
      <c r="S71" s="48"/>
      <c r="T71" s="48"/>
      <c r="U71" s="48"/>
      <c r="V71" s="48"/>
      <c r="W71" s="48"/>
      <c r="X71" s="48"/>
      <c r="Y71" s="48"/>
      <c r="Z71" s="48"/>
      <c r="AA71" s="48"/>
      <c r="AB71" s="48"/>
      <c r="AC71" s="48"/>
      <c r="AD71" s="48"/>
      <c r="AE71" s="48"/>
      <c r="AF71" s="48"/>
    </row>
    <row r="72" spans="1:32" ht="13.5">
      <c r="A72" s="48"/>
      <c r="B72" s="48"/>
      <c r="C72" s="48"/>
      <c r="D72" s="48"/>
      <c r="E72" s="48"/>
      <c r="F72" s="48"/>
      <c r="G72" s="48"/>
      <c r="H72" s="48"/>
      <c r="I72" s="48"/>
      <c r="J72" s="48"/>
      <c r="K72" s="120"/>
      <c r="L72" s="120"/>
      <c r="M72" s="48"/>
      <c r="N72" s="48"/>
      <c r="O72" s="48"/>
      <c r="P72" s="48"/>
      <c r="Q72" s="48"/>
      <c r="R72" s="48"/>
      <c r="S72" s="48"/>
      <c r="T72" s="48"/>
      <c r="U72" s="48"/>
      <c r="V72" s="48"/>
      <c r="W72" s="48"/>
      <c r="X72" s="48"/>
      <c r="Y72" s="48"/>
      <c r="Z72" s="48"/>
      <c r="AA72" s="48"/>
      <c r="AB72" s="48"/>
      <c r="AC72" s="48"/>
      <c r="AD72" s="48"/>
      <c r="AE72" s="48"/>
      <c r="AF72" s="48"/>
    </row>
    <row r="73" spans="1:32" ht="13.5">
      <c r="A73" s="48"/>
      <c r="B73" s="48"/>
      <c r="C73" s="48"/>
      <c r="D73" s="48"/>
      <c r="E73" s="48"/>
      <c r="F73" s="48"/>
      <c r="G73" s="48"/>
      <c r="H73" s="48"/>
      <c r="I73" s="48"/>
      <c r="J73" s="48"/>
      <c r="K73" s="120"/>
      <c r="L73" s="120"/>
      <c r="M73" s="48"/>
      <c r="N73" s="48"/>
      <c r="O73" s="48"/>
      <c r="P73" s="48"/>
      <c r="Q73" s="48"/>
      <c r="R73" s="48"/>
      <c r="S73" s="48"/>
      <c r="T73" s="48"/>
      <c r="U73" s="48"/>
      <c r="V73" s="48"/>
      <c r="W73" s="48"/>
      <c r="X73" s="48"/>
      <c r="Y73" s="48"/>
      <c r="Z73" s="48"/>
      <c r="AA73" s="48"/>
      <c r="AB73" s="48"/>
      <c r="AC73" s="48"/>
      <c r="AD73" s="48"/>
      <c r="AE73" s="48"/>
      <c r="AF73" s="48"/>
    </row>
    <row r="74" spans="1:32" ht="13.5">
      <c r="A74" s="48"/>
      <c r="B74" s="48"/>
      <c r="C74" s="48"/>
      <c r="D74" s="48"/>
      <c r="E74" s="48"/>
      <c r="F74" s="48"/>
      <c r="G74" s="48"/>
      <c r="H74" s="48"/>
      <c r="I74" s="48"/>
      <c r="J74" s="48"/>
      <c r="K74" s="120"/>
      <c r="L74" s="48"/>
      <c r="M74" s="48"/>
      <c r="N74" s="48"/>
      <c r="O74" s="48"/>
      <c r="P74" s="48"/>
      <c r="Q74" s="48"/>
      <c r="R74" s="48"/>
      <c r="S74" s="48"/>
      <c r="T74" s="48"/>
      <c r="U74" s="48"/>
      <c r="V74" s="48"/>
      <c r="W74" s="48"/>
      <c r="X74" s="48"/>
      <c r="Y74" s="48"/>
      <c r="Z74" s="48"/>
      <c r="AA74" s="48"/>
      <c r="AB74" s="48"/>
      <c r="AC74" s="48"/>
      <c r="AD74" s="48"/>
      <c r="AE74" s="48"/>
      <c r="AF74" s="48"/>
    </row>
    <row r="75" spans="1:32" ht="13.5">
      <c r="A75" s="48"/>
      <c r="B75" s="48"/>
      <c r="C75" s="48"/>
      <c r="D75" s="48"/>
      <c r="E75" s="48"/>
      <c r="F75" s="48"/>
      <c r="G75" s="48"/>
      <c r="H75" s="48"/>
      <c r="I75" s="48"/>
      <c r="J75" s="48"/>
      <c r="K75" s="120"/>
      <c r="L75" s="121"/>
      <c r="M75" s="48"/>
      <c r="N75" s="48"/>
      <c r="O75" s="48"/>
      <c r="P75" s="48"/>
      <c r="Q75" s="48"/>
      <c r="R75" s="48"/>
      <c r="S75" s="48"/>
      <c r="T75" s="48"/>
      <c r="U75" s="48"/>
      <c r="V75" s="48"/>
      <c r="W75" s="48"/>
      <c r="X75" s="48"/>
      <c r="Y75" s="48"/>
      <c r="Z75" s="48"/>
      <c r="AA75" s="48"/>
      <c r="AB75" s="48"/>
      <c r="AC75" s="48"/>
      <c r="AD75" s="48"/>
      <c r="AE75" s="48"/>
      <c r="AF75" s="48"/>
    </row>
    <row r="76" spans="1:32" ht="13.5">
      <c r="A76" s="48"/>
      <c r="B76" s="48"/>
      <c r="C76" s="48"/>
      <c r="D76" s="48"/>
      <c r="E76" s="48"/>
      <c r="F76" s="48"/>
      <c r="G76" s="48"/>
      <c r="H76" s="48"/>
      <c r="I76" s="48"/>
      <c r="J76" s="48"/>
      <c r="K76" s="120"/>
      <c r="L76" s="121"/>
      <c r="M76" s="48"/>
      <c r="N76" s="48"/>
      <c r="O76" s="48"/>
      <c r="P76" s="48"/>
      <c r="Q76" s="48"/>
      <c r="R76" s="48"/>
      <c r="S76" s="48"/>
      <c r="T76" s="48"/>
      <c r="U76" s="48"/>
      <c r="V76" s="48"/>
      <c r="W76" s="48"/>
      <c r="X76" s="48"/>
      <c r="Y76" s="48"/>
      <c r="Z76" s="48"/>
      <c r="AA76" s="48"/>
      <c r="AB76" s="48"/>
      <c r="AC76" s="48"/>
      <c r="AD76" s="48"/>
      <c r="AE76" s="48"/>
      <c r="AF76" s="48"/>
    </row>
    <row r="77" spans="1:32" ht="13.5">
      <c r="A77" s="48"/>
      <c r="B77" s="48"/>
      <c r="C77" s="48"/>
      <c r="D77" s="48"/>
      <c r="E77" s="48"/>
      <c r="F77" s="48"/>
      <c r="G77" s="48"/>
      <c r="H77" s="48"/>
      <c r="I77" s="48"/>
      <c r="J77" s="48"/>
      <c r="K77" s="120"/>
      <c r="L77" s="121"/>
      <c r="M77" s="48"/>
      <c r="N77" s="48"/>
      <c r="O77" s="48"/>
      <c r="P77" s="48"/>
      <c r="Q77" s="48"/>
      <c r="R77" s="48"/>
      <c r="S77" s="48"/>
      <c r="T77" s="48"/>
      <c r="U77" s="48"/>
      <c r="V77" s="48"/>
      <c r="W77" s="48"/>
      <c r="X77" s="48"/>
      <c r="Y77" s="48"/>
      <c r="Z77" s="48"/>
      <c r="AA77" s="48"/>
      <c r="AB77" s="48"/>
      <c r="AC77" s="48"/>
      <c r="AD77" s="48"/>
      <c r="AE77" s="48"/>
      <c r="AF77" s="48"/>
    </row>
    <row r="78" spans="1:32" ht="13.5">
      <c r="A78" s="48"/>
      <c r="B78" s="48"/>
      <c r="C78" s="48"/>
      <c r="D78" s="48"/>
      <c r="E78" s="48"/>
      <c r="F78" s="48"/>
      <c r="G78" s="48"/>
      <c r="H78" s="48"/>
      <c r="I78" s="48"/>
      <c r="J78" s="48"/>
      <c r="K78" s="120"/>
      <c r="L78" s="120"/>
      <c r="M78" s="48"/>
      <c r="N78" s="48"/>
      <c r="O78" s="48"/>
      <c r="P78" s="48"/>
      <c r="Q78" s="48"/>
      <c r="R78" s="48"/>
      <c r="S78" s="48"/>
      <c r="T78" s="48"/>
      <c r="U78" s="48"/>
      <c r="V78" s="48"/>
      <c r="W78" s="48"/>
      <c r="X78" s="48"/>
      <c r="Y78" s="48"/>
      <c r="Z78" s="48"/>
      <c r="AA78" s="48"/>
      <c r="AB78" s="48"/>
      <c r="AC78" s="48"/>
      <c r="AD78" s="48"/>
      <c r="AE78" s="48"/>
      <c r="AF78" s="48"/>
    </row>
    <row r="79" spans="1:32" ht="13.5">
      <c r="A79" s="48"/>
      <c r="B79" s="48"/>
      <c r="C79" s="48"/>
      <c r="D79" s="48"/>
      <c r="E79" s="48"/>
      <c r="F79" s="48"/>
      <c r="G79" s="48"/>
      <c r="H79" s="48"/>
      <c r="I79" s="48"/>
      <c r="J79" s="48"/>
      <c r="K79" s="120"/>
      <c r="L79" s="120"/>
      <c r="M79" s="48"/>
      <c r="N79" s="48"/>
      <c r="O79" s="48"/>
      <c r="P79" s="48"/>
      <c r="Q79" s="48"/>
      <c r="R79" s="48"/>
      <c r="S79" s="48"/>
      <c r="T79" s="48"/>
      <c r="U79" s="48"/>
      <c r="V79" s="48"/>
      <c r="W79" s="48"/>
      <c r="X79" s="48"/>
      <c r="Y79" s="48"/>
      <c r="Z79" s="48"/>
      <c r="AA79" s="48"/>
      <c r="AB79" s="48"/>
      <c r="AC79" s="48"/>
      <c r="AD79" s="48"/>
      <c r="AE79" s="48"/>
      <c r="AF79" s="48"/>
    </row>
    <row r="80" spans="1:32" ht="13.5">
      <c r="A80" s="48"/>
      <c r="B80" s="48"/>
      <c r="C80" s="48"/>
      <c r="D80" s="48"/>
      <c r="E80" s="48"/>
      <c r="F80" s="48"/>
      <c r="G80" s="48"/>
      <c r="H80" s="48"/>
      <c r="I80" s="48"/>
      <c r="J80" s="48"/>
      <c r="K80" s="120"/>
      <c r="L80" s="48"/>
      <c r="M80" s="48"/>
      <c r="N80" s="48"/>
      <c r="O80" s="48"/>
      <c r="P80" s="48"/>
      <c r="Q80" s="48"/>
      <c r="R80" s="48"/>
      <c r="S80" s="48"/>
      <c r="T80" s="48"/>
      <c r="U80" s="48"/>
      <c r="V80" s="48"/>
      <c r="W80" s="48"/>
      <c r="X80" s="48"/>
      <c r="Y80" s="48"/>
      <c r="Z80" s="48"/>
      <c r="AA80" s="48"/>
      <c r="AB80" s="48"/>
      <c r="AC80" s="48"/>
      <c r="AD80" s="48"/>
      <c r="AE80" s="48"/>
      <c r="AF80" s="48"/>
    </row>
    <row r="81" spans="1:32" ht="13.5">
      <c r="A81" s="48"/>
      <c r="B81" s="48"/>
      <c r="C81" s="48"/>
      <c r="D81" s="48"/>
      <c r="E81" s="48"/>
      <c r="F81" s="48"/>
      <c r="G81" s="48"/>
      <c r="H81" s="48"/>
      <c r="I81" s="48"/>
      <c r="J81" s="48"/>
      <c r="K81" s="120"/>
      <c r="L81" s="121"/>
      <c r="M81" s="48"/>
      <c r="N81" s="48"/>
      <c r="O81" s="48"/>
      <c r="P81" s="48"/>
      <c r="Q81" s="48"/>
      <c r="R81" s="48"/>
      <c r="S81" s="48"/>
      <c r="T81" s="48"/>
      <c r="U81" s="48"/>
      <c r="V81" s="48"/>
      <c r="W81" s="48"/>
      <c r="X81" s="48"/>
      <c r="Y81" s="48"/>
      <c r="Z81" s="48"/>
      <c r="AA81" s="48"/>
      <c r="AB81" s="48"/>
      <c r="AC81" s="48"/>
      <c r="AD81" s="48"/>
      <c r="AE81" s="48"/>
      <c r="AF81" s="48"/>
    </row>
    <row r="82" spans="1:32" ht="13.5">
      <c r="A82" s="48"/>
      <c r="B82" s="48"/>
      <c r="C82" s="48"/>
      <c r="D82" s="48"/>
      <c r="E82" s="48"/>
      <c r="F82" s="48"/>
      <c r="G82" s="48"/>
      <c r="H82" s="48"/>
      <c r="I82" s="48"/>
      <c r="J82" s="48"/>
      <c r="K82" s="120"/>
      <c r="L82" s="121"/>
      <c r="M82" s="48"/>
      <c r="N82" s="48"/>
      <c r="O82" s="48"/>
      <c r="P82" s="48"/>
      <c r="Q82" s="48"/>
      <c r="R82" s="48"/>
      <c r="S82" s="48"/>
      <c r="T82" s="48"/>
      <c r="U82" s="48"/>
      <c r="V82" s="48"/>
      <c r="W82" s="48"/>
      <c r="X82" s="48"/>
      <c r="Y82" s="48"/>
      <c r="Z82" s="48"/>
      <c r="AA82" s="48"/>
      <c r="AB82" s="48"/>
      <c r="AC82" s="48"/>
      <c r="AD82" s="48"/>
      <c r="AE82" s="48"/>
      <c r="AF82" s="48"/>
    </row>
    <row r="83" spans="1:32" ht="12.7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row>
    <row r="84" spans="1:32" ht="12.7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row>
    <row r="85" spans="1:32" ht="12.7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row>
    <row r="86" spans="1:32" ht="12.7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row>
    <row r="87" spans="1:32" ht="12.7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row>
    <row r="88" spans="1:32" ht="12.7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row>
    <row r="89" spans="1:32" ht="12.7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row>
    <row r="90" spans="1:32" ht="12.7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row>
    <row r="91" spans="1:32" ht="12.7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row>
    <row r="92" spans="1:32" ht="12.7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row>
    <row r="93" spans="1:32" ht="12.7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row>
    <row r="94" spans="1:32" ht="12.7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row>
    <row r="95" spans="1:32" ht="12.7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row>
    <row r="96" spans="1:32" ht="12.7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row>
    <row r="97" spans="1:32" ht="12.7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row>
    <row r="98" spans="1:32" ht="12.7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row>
    <row r="99" spans="1:32" ht="12.7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row>
    <row r="100" spans="1:32" ht="12.7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row>
    <row r="101" spans="1:32" ht="12.7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row>
    <row r="102" spans="1:32" ht="12.7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row>
    <row r="103" spans="1:32" ht="12.7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row>
    <row r="104" spans="1:32" ht="12.7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row>
    <row r="105" spans="1:32" ht="12.7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row>
    <row r="106" spans="1:32" ht="12.7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row>
    <row r="107" spans="1:32" ht="12.7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row>
    <row r="108" spans="1:32" ht="12.7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row>
    <row r="109" spans="1:32" ht="12.7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row>
    <row r="110" spans="1:32" ht="12.7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row>
    <row r="111" spans="1:32" ht="12.7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row>
    <row r="112" spans="1:32" ht="12.7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row>
    <row r="113" spans="1:32" ht="12.7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row>
    <row r="114" spans="1:32" ht="12.7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row>
    <row r="115" spans="1:32" ht="12.7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row>
    <row r="116" spans="1:32" ht="12.7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row>
    <row r="117" spans="1:32" ht="12.7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row>
    <row r="118" spans="1:32" ht="12.7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row>
    <row r="119" spans="1:32" ht="12.7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row>
    <row r="120" spans="1:32" ht="12.7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row>
    <row r="121" spans="1:32" ht="12.7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row>
    <row r="122" spans="1:32" ht="12.7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row>
    <row r="123" spans="1:32" ht="12.7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row>
    <row r="124" spans="1:32" ht="12.7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row>
    <row r="125" spans="1:32" ht="12.7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row>
    <row r="126" spans="1:32" ht="12.7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row>
    <row r="127" spans="1:32" ht="12.7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row>
    <row r="128" spans="1:32" ht="12.7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row>
    <row r="129" spans="1:32" ht="12.7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row>
    <row r="130" spans="1:32" ht="12.7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row>
    <row r="131" spans="1:32" ht="12.7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row>
    <row r="132" spans="1:32" ht="12.7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row>
    <row r="133" spans="1:32" ht="12.7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row>
    <row r="134" spans="1:32" ht="12.7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row>
    <row r="135" spans="1:32" ht="12.7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row>
    <row r="136" spans="1:32" ht="12.7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row>
    <row r="137" spans="1:32" ht="12.7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row>
    <row r="138" spans="1:32" ht="12.7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row>
    <row r="139" spans="1:32" ht="12.7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row>
    <row r="140" spans="1:32" ht="12.7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row>
    <row r="141" spans="1:32" ht="12.7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row>
    <row r="142" spans="1:32" ht="12.7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row>
    <row r="143" spans="1:32" ht="12.7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row>
    <row r="144" spans="1:32" ht="12.7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row>
    <row r="145" spans="1:32" ht="12.7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row>
    <row r="146" spans="1:32" ht="12.7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row>
    <row r="147" spans="1:32" ht="12.7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row>
    <row r="148" spans="1:32" ht="12.7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row>
    <row r="149" spans="1:32" ht="12.7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row>
    <row r="150" spans="1:32" ht="12.7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row>
    <row r="151" spans="1:32" ht="12.7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row>
    <row r="152" spans="1:32" ht="12.7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row>
    <row r="153" spans="1:32" ht="12.7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row>
    <row r="154" spans="1:32" ht="12.7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row>
    <row r="155" spans="1:32" ht="12.7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row>
    <row r="156" spans="1:32" ht="12.7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row>
    <row r="157" spans="1:32" ht="12.7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row>
    <row r="158" spans="1:32" ht="12.7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row>
    <row r="159" spans="1:32" ht="12.7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row>
    <row r="160" spans="1:32" ht="12.7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row>
    <row r="161" spans="1:32" ht="12.7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row>
    <row r="162" spans="1:32" ht="12.7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row>
    <row r="163" spans="1:32" ht="12.7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row>
    <row r="164" spans="1:32" ht="12.7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row>
    <row r="165" spans="1:32" ht="12.7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row>
    <row r="166" spans="1:32" ht="12.7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row>
    <row r="167" spans="1:32" ht="12.7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row>
    <row r="168" spans="1:32" ht="12.7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row>
    <row r="169" spans="1:32" ht="12.7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row>
    <row r="170" spans="1:32" ht="12.7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row>
    <row r="171" spans="1:32" ht="12.7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row>
    <row r="172" spans="1:32" ht="12.7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row>
    <row r="173" spans="1:32" ht="12.7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row>
    <row r="174" spans="1:32" ht="12.7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row>
    <row r="175" spans="1:32" ht="12.7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row>
    <row r="176" spans="1:32" ht="12.7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row>
    <row r="177" spans="1:32" ht="12.7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row>
    <row r="178" spans="1:32" ht="12.7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row>
    <row r="179" spans="1:32" ht="12.7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row>
    <row r="180" spans="1:32" ht="12.7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row>
    <row r="181" spans="1:32" ht="12.7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row>
    <row r="182" spans="1:32" ht="12.7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row>
    <row r="183" spans="1:32" ht="12.7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row>
    <row r="184" spans="1:32" ht="12.7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row>
    <row r="185" spans="1:32" ht="12.7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row>
    <row r="186" spans="1:32" ht="12.7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row>
    <row r="187" spans="1:32" ht="12.7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row>
    <row r="188" spans="1:32" ht="12.7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row>
    <row r="189" spans="1:32" ht="12.7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row>
    <row r="190" spans="1:32" ht="12.7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row>
    <row r="191" spans="1:32" ht="12.7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row>
    <row r="192" spans="1:32" ht="12.7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row>
    <row r="193" spans="1:32" ht="12.7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row>
    <row r="194" spans="1:32" ht="12.7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row>
    <row r="195" spans="1:32" ht="12.7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row>
    <row r="196" spans="1:32" ht="12.7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row>
    <row r="197" spans="1:32" ht="12.7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row>
    <row r="198" spans="1:32" ht="12.7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row>
    <row r="199" spans="1:32" ht="12.7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row>
    <row r="200" spans="1:32" ht="12.7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row>
    <row r="201" spans="1:32" ht="12.7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row>
    <row r="202" spans="1:32" ht="12.7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row>
    <row r="203" spans="1:32" ht="12.7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row>
    <row r="204" spans="1:32" ht="12.7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row>
    <row r="205" spans="1:32" ht="12.7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row>
    <row r="206" spans="1:32" ht="12.7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row>
    <row r="207" spans="1:32" ht="12.7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row>
    <row r="208" spans="1:32" ht="12.7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row>
    <row r="209" spans="1:32" ht="12.7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row>
    <row r="210" spans="1:32" ht="12.7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row>
    <row r="211" spans="1:32" ht="12.7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row>
    <row r="212" spans="1:32" ht="12.7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row>
    <row r="213" spans="1:32" ht="12.7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row>
    <row r="214" spans="1:32" ht="12.7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row>
    <row r="215" spans="1:32" ht="12.7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row>
    <row r="216" spans="1:32" ht="12.7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row>
    <row r="217" spans="1:32" ht="12.7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row>
    <row r="218" spans="1:32" ht="12.7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row>
    <row r="219" spans="1:32" ht="12.7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row>
    <row r="220" spans="1:32" ht="12.7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row>
    <row r="221" spans="1:32" ht="12.7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row>
    <row r="222" spans="1:32" ht="12.7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row>
    <row r="223" spans="1:32" ht="12.7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row>
    <row r="224" spans="1:32" ht="12.7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row>
    <row r="225" spans="1:32" ht="12.7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row>
    <row r="226" spans="1:32" ht="12.7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row>
    <row r="227" spans="1:32" ht="12.7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row>
    <row r="228" spans="1:32" ht="12.7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row>
    <row r="229" spans="1:32" ht="12.7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row>
    <row r="230" spans="1:32" ht="12.7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row>
    <row r="231" spans="1:32" ht="12.7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row>
    <row r="232" spans="1:32" ht="12.7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row>
    <row r="233" spans="1:32" ht="12.7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row>
    <row r="234" spans="1:32" ht="12.7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row>
    <row r="235" spans="1:32" ht="12.7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row>
    <row r="236" spans="1:32" ht="12.7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row>
    <row r="237" spans="1:32" ht="12.7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row>
    <row r="238" spans="1:32" ht="12.7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row>
    <row r="239" spans="1:32" ht="12.7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row>
    <row r="240" spans="1:32" ht="12.7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row>
    <row r="241" spans="1:32" ht="12.7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row>
    <row r="242" spans="1:32" ht="12.7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row>
    <row r="243" spans="1:32" ht="12.7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row>
    <row r="244" spans="1:32" ht="12.7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row>
    <row r="245" spans="1:32" ht="12.7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row>
    <row r="246" spans="1:32" ht="12.7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row>
    <row r="247" spans="1:32" ht="12.7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row>
    <row r="248" spans="1:32" ht="12.7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row>
    <row r="249" spans="1:32" ht="12.7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row>
    <row r="250" spans="1:32" ht="12.7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row>
    <row r="251" spans="1:32" ht="12.7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row>
    <row r="252" spans="1:32" ht="12.7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row>
    <row r="253" spans="1:32" ht="12.7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row>
    <row r="254" spans="1:32" ht="12.7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row>
    <row r="255" spans="1:32" ht="12.7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row>
  </sheetData>
  <sheetProtection/>
  <mergeCells count="3">
    <mergeCell ref="A1:E1"/>
    <mergeCell ref="A2:E2"/>
    <mergeCell ref="A29:B29"/>
  </mergeCells>
  <dataValidations count="1">
    <dataValidation allowBlank="1" showInputMessage="1" showErrorMessage="1" prompt="Must match the HOME Contract amount." sqref="D7"/>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1">
    <tabColor indexed="44"/>
  </sheetPr>
  <dimension ref="A1:AP218"/>
  <sheetViews>
    <sheetView zoomScalePageLayoutView="0" workbookViewId="0" topLeftCell="A82">
      <selection activeCell="E74" sqref="E74"/>
    </sheetView>
  </sheetViews>
  <sheetFormatPr defaultColWidth="9.28125" defaultRowHeight="12.75"/>
  <cols>
    <col min="1" max="1" width="46.28125" style="201" customWidth="1"/>
    <col min="2" max="2" width="4.00390625" style="201" customWidth="1"/>
    <col min="3" max="3" width="12.7109375" style="201" customWidth="1"/>
    <col min="4" max="4" width="12.28125" style="201" bestFit="1" customWidth="1"/>
    <col min="5" max="5" width="14.421875" style="201" customWidth="1"/>
    <col min="6" max="6" width="1.421875" style="201" customWidth="1"/>
    <col min="7" max="7" width="34.57421875" style="246" customWidth="1"/>
    <col min="8" max="8" width="4.421875" style="246" hidden="1" customWidth="1"/>
    <col min="9" max="9" width="28.00390625" style="201" hidden="1" customWidth="1"/>
    <col min="10" max="10" width="39.421875" style="201" hidden="1" customWidth="1"/>
    <col min="11" max="11" width="0" style="201" hidden="1" customWidth="1"/>
    <col min="12" max="16384" width="9.28125" style="201" customWidth="1"/>
  </cols>
  <sheetData>
    <row r="1" spans="1:40" ht="15" thickBot="1">
      <c r="A1" s="421" t="s">
        <v>350</v>
      </c>
      <c r="B1" s="422"/>
      <c r="C1" s="422"/>
      <c r="D1" s="422"/>
      <c r="E1" s="422"/>
      <c r="F1" s="422"/>
      <c r="G1" s="423"/>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row>
    <row r="2" spans="1:40" ht="12.75">
      <c r="A2" s="202"/>
      <c r="B2" s="202"/>
      <c r="C2" s="202"/>
      <c r="D2" s="200"/>
      <c r="E2" s="202" t="s">
        <v>91</v>
      </c>
      <c r="G2" s="4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row>
    <row r="3" spans="1:40" ht="12.75">
      <c r="A3" s="202"/>
      <c r="B3" s="202"/>
      <c r="C3" s="202"/>
      <c r="D3" s="200"/>
      <c r="E3" s="202"/>
      <c r="F3" s="200"/>
      <c r="G3" s="115"/>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row>
    <row r="4" spans="1:40" ht="22.5" customHeight="1">
      <c r="A4" s="200"/>
      <c r="B4" s="200"/>
      <c r="C4" s="203" t="s">
        <v>54</v>
      </c>
      <c r="D4" s="203" t="s">
        <v>351</v>
      </c>
      <c r="E4" s="204" t="s">
        <v>252</v>
      </c>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row>
    <row r="5" spans="1:40" ht="12.75">
      <c r="A5" s="205" t="s">
        <v>0</v>
      </c>
      <c r="B5" s="205"/>
      <c r="C5" s="200"/>
      <c r="D5" s="200"/>
      <c r="E5" s="206" t="s">
        <v>251</v>
      </c>
      <c r="F5" s="200"/>
      <c r="G5" s="207" t="s">
        <v>110</v>
      </c>
      <c r="H5" s="208"/>
      <c r="I5" s="200" t="s">
        <v>105</v>
      </c>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row>
    <row r="6" spans="1:40" ht="12.75">
      <c r="A6" s="209" t="s">
        <v>53</v>
      </c>
      <c r="B6" s="210"/>
      <c r="C6" s="37"/>
      <c r="D6" s="37"/>
      <c r="E6" s="57">
        <f>IF(I6="Cost Category",DSUM('Disbursement Req'!A$5:Q$164,11,J5:J6),DSUM('Disbursement Req'!A$5:Q$164,11,I5:I6))</f>
        <v>0</v>
      </c>
      <c r="F6" s="200"/>
      <c r="G6" s="424"/>
      <c r="H6" s="211"/>
      <c r="I6" s="200" t="str">
        <f>+A6</f>
        <v>Acquisition Contract Price</v>
      </c>
      <c r="J6" s="200" t="str">
        <f>+I5</f>
        <v>Cost Category</v>
      </c>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0"/>
      <c r="AM6" s="200"/>
      <c r="AN6" s="200"/>
    </row>
    <row r="7" spans="1:40" ht="13.5" thickBot="1">
      <c r="A7" s="212" t="s">
        <v>45</v>
      </c>
      <c r="B7" s="212"/>
      <c r="C7" s="38"/>
      <c r="D7" s="38"/>
      <c r="E7" s="32">
        <f>IF(I7="Cost Category",DSUM('Disbursement Req'!A$5:Q$164,11,J6:J7),DSUM('Disbursement Req'!A$5:Q$164,11,I6:I7))</f>
        <v>0</v>
      </c>
      <c r="F7" s="200"/>
      <c r="G7" s="425"/>
      <c r="H7" s="211"/>
      <c r="I7" s="200" t="str">
        <f>+I5</f>
        <v>Cost Category</v>
      </c>
      <c r="J7" s="200" t="str">
        <f>+A7</f>
        <v>Acquisition Closing/Legal/Other</v>
      </c>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row>
    <row r="8" spans="1:40" ht="13.5" thickTop="1">
      <c r="A8" s="209" t="s">
        <v>55</v>
      </c>
      <c r="B8" s="210"/>
      <c r="C8" s="39">
        <f>+SUM(C6:C7)</f>
        <v>0</v>
      </c>
      <c r="D8" s="39">
        <f>+SUM(D6:D7)</f>
        <v>0</v>
      </c>
      <c r="E8" s="33">
        <f>+SUM(E6:E7)</f>
        <v>0</v>
      </c>
      <c r="F8" s="200"/>
      <c r="G8" s="426"/>
      <c r="H8" s="211"/>
      <c r="I8" s="200" t="str">
        <f>+I5</f>
        <v>Cost Category</v>
      </c>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1:40" ht="12.75">
      <c r="A9" s="213">
        <f>IF(D8&gt;C8,"HOME BUDGETED AMOUNT EXCEEDS TOTAL BUDGETED AMOUNT","")</f>
      </c>
      <c r="B9" s="210"/>
      <c r="D9" s="213">
        <f>IF(E8&gt;D8,"REQUESTED FUNDS EXCEEDS HOME BUDGETED AMOUNT","")</f>
      </c>
      <c r="E9" s="116"/>
      <c r="F9" s="200"/>
      <c r="G9" s="214"/>
      <c r="H9" s="214"/>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row>
    <row r="10" spans="1:40" ht="12.75">
      <c r="A10" s="215" t="s">
        <v>37</v>
      </c>
      <c r="B10" s="205"/>
      <c r="C10" s="37"/>
      <c r="D10" s="216"/>
      <c r="E10" s="34"/>
      <c r="F10" s="200"/>
      <c r="G10" s="424"/>
      <c r="H10" s="211"/>
      <c r="I10" s="200" t="str">
        <f>+A10</f>
        <v>OFF-SITES</v>
      </c>
      <c r="J10" s="200" t="str">
        <f>+I8</f>
        <v>Cost Category</v>
      </c>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row>
    <row r="11" spans="1:40" ht="12.75">
      <c r="A11" s="215" t="s">
        <v>36</v>
      </c>
      <c r="B11" s="205"/>
      <c r="C11" s="37"/>
      <c r="D11" s="37"/>
      <c r="E11" s="31">
        <f>IF(I11="Cost Category",SUM(DSUM('Disbursement Req'!A$5:Q$164,11,J10:J11),DSUM('Disbursement Req'!A$5:Q$164,17,J10:J11)),SUM(DSUM('Disbursement Req'!A$5:Q$164,11,I10:I11),DSUM('Disbursement Req'!A$5:Q$164,17,I10:I11)))</f>
        <v>0</v>
      </c>
      <c r="F11" s="200"/>
      <c r="G11" s="425"/>
      <c r="H11" s="211"/>
      <c r="I11" s="200" t="str">
        <f>+J10</f>
        <v>Cost Category</v>
      </c>
      <c r="J11" s="200" t="str">
        <f>+A11</f>
        <v>SITE WORK</v>
      </c>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row>
    <row r="12" spans="1:40" ht="12.75">
      <c r="A12" s="217" t="s">
        <v>38</v>
      </c>
      <c r="B12" s="218"/>
      <c r="C12" s="37"/>
      <c r="D12" s="37"/>
      <c r="E12" s="31">
        <f>IF(I12="Cost Category",SUM(DSUM('Disbursement Req'!A$5:Q$164,11,J11:J12),DSUM('Disbursement Req'!A$5:Q$164,17,J11:J12)),SUM(DSUM('Disbursement Req'!A$5:Q$164,11,I11:I12),DSUM('Disbursement Req'!A$5:Q$164,17,I11:I12)))</f>
        <v>0</v>
      </c>
      <c r="F12" s="200"/>
      <c r="G12" s="425"/>
      <c r="H12" s="211"/>
      <c r="I12" s="200" t="str">
        <f>+A12</f>
        <v>DIRECT CONSTRUCTION COSTS</v>
      </c>
      <c r="J12" s="200" t="str">
        <f>+I13</f>
        <v>Cost Category</v>
      </c>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row>
    <row r="13" spans="1:40" ht="12.75">
      <c r="A13" s="217" t="s">
        <v>1</v>
      </c>
      <c r="B13" s="218"/>
      <c r="C13" s="37"/>
      <c r="D13" s="37"/>
      <c r="E13" s="31">
        <f>IF(I13="Cost Category",SUM(DSUM('Disbursement Req'!A$5:Q$164,11,J12:J13),DSUM('Disbursement Req'!A$5:Q$164,17,J12:J13)),SUM(DSUM('Disbursement Req'!A$5:Q$164,11,I12:I13),DSUM('Disbursement Req'!A$5:Q$164,17,I12:I13)))</f>
        <v>0</v>
      </c>
      <c r="F13" s="200"/>
      <c r="G13" s="425"/>
      <c r="H13" s="211"/>
      <c r="I13" s="200" t="str">
        <f>+I$5</f>
        <v>Cost Category</v>
      </c>
      <c r="J13" s="200" t="str">
        <f>+A13</f>
        <v>OTHER CONSTRUCTION COSTS</v>
      </c>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row>
    <row r="14" spans="1:40" ht="12.75">
      <c r="A14" s="209" t="s">
        <v>90</v>
      </c>
      <c r="B14" s="210"/>
      <c r="C14" s="37"/>
      <c r="D14" s="37"/>
      <c r="E14" s="31">
        <f>IF(I14="Cost Category",SUM(DSUM('Disbursement Req'!A$5:Q$164,11,J13:J14),DSUM('Disbursement Req'!A$5:Q$164,17,J13:J14)),SUM(DSUM('Disbursement Req'!A$5:Q$164,11,I13:I14),DSUM('Disbursement Req'!A$5:Q$164,17,I13:I14)))</f>
        <v>0</v>
      </c>
      <c r="F14" s="200"/>
      <c r="G14" s="425"/>
      <c r="H14" s="211"/>
      <c r="I14" s="200" t="str">
        <f>+A14</f>
        <v>Contractor General requirements (&lt;6%)</v>
      </c>
      <c r="J14" s="200" t="str">
        <f>+J$6</f>
        <v>Cost Category</v>
      </c>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row>
    <row r="15" spans="1:40" ht="12.75">
      <c r="A15" s="209" t="s">
        <v>2</v>
      </c>
      <c r="B15" s="210"/>
      <c r="C15" s="37"/>
      <c r="D15" s="37"/>
      <c r="E15" s="31">
        <f>IF(I15="Cost Category",SUM(DSUM('Disbursement Req'!A$5:Q$164,11,J14:J15),DSUM('Disbursement Req'!A$5:Q$164,17,J14:J15)),SUM(DSUM('Disbursement Req'!A$5:Q$164,11,I14:I15),DSUM('Disbursement Req'!A$5:Q$164,17,I14:I15)))</f>
        <v>0</v>
      </c>
      <c r="F15" s="200"/>
      <c r="G15" s="425"/>
      <c r="H15" s="211"/>
      <c r="I15" s="200" t="str">
        <f>+I$5</f>
        <v>Cost Category</v>
      </c>
      <c r="J15" s="200" t="str">
        <f>+A15</f>
        <v>Contractor overhead (&lt;2%)</v>
      </c>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row>
    <row r="16" spans="1:40" ht="12.75">
      <c r="A16" s="209" t="s">
        <v>3</v>
      </c>
      <c r="B16" s="210"/>
      <c r="C16" s="37"/>
      <c r="D16" s="37"/>
      <c r="E16" s="31">
        <f>IF(I16="Cost Category",SUM(DSUM('Disbursement Req'!A$5:Q$164,11,J15:J16),DSUM('Disbursement Req'!A$5:Q$164,17,J15:J16)),SUM(DSUM('Disbursement Req'!A$5:Q$164,11,I15:I16),DSUM('Disbursement Req'!A$5:Q$164,17,I15:I16)))</f>
        <v>0</v>
      </c>
      <c r="F16" s="200"/>
      <c r="G16" s="425"/>
      <c r="H16" s="211"/>
      <c r="I16" s="200" t="str">
        <f>+A16</f>
        <v>Contractor profit (&lt;6%)</v>
      </c>
      <c r="J16" s="200" t="str">
        <f>+J$6</f>
        <v>Cost Category</v>
      </c>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row>
    <row r="17" spans="1:40" ht="12.75">
      <c r="A17" s="219" t="s">
        <v>39</v>
      </c>
      <c r="B17" s="220"/>
      <c r="C17" s="36">
        <f>+SUM(C14:C16)</f>
        <v>0</v>
      </c>
      <c r="D17" s="36">
        <f>+SUM(D14:D16)</f>
        <v>0</v>
      </c>
      <c r="E17" s="36">
        <f>+SUM(E14:E16)</f>
        <v>0</v>
      </c>
      <c r="F17" s="200"/>
      <c r="G17" s="425"/>
      <c r="H17" s="211"/>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row>
    <row r="18" spans="1:40" ht="12.75">
      <c r="A18" s="219" t="str">
        <f>+CONCATENATE("Total Contractor Fee Limit: ",DOLLAR(SUM(C10:C13)*0.14,))</f>
        <v>Total Contractor Fee Limit: $0</v>
      </c>
      <c r="B18" s="220"/>
      <c r="C18" s="221"/>
      <c r="D18" s="222"/>
      <c r="E18" s="35"/>
      <c r="F18" s="200"/>
      <c r="G18" s="425"/>
      <c r="H18" s="211"/>
      <c r="I18" s="200" t="str">
        <f>+I$5</f>
        <v>Cost Category</v>
      </c>
      <c r="J18" s="200"/>
      <c r="K18" s="200"/>
      <c r="L18" s="200"/>
      <c r="M18" s="200"/>
      <c r="N18" s="200"/>
      <c r="O18" s="200"/>
      <c r="P18" s="200"/>
      <c r="Q18" s="200"/>
      <c r="R18" s="200"/>
      <c r="S18" s="200"/>
      <c r="T18" s="200"/>
      <c r="U18" s="200"/>
      <c r="V18" s="200"/>
      <c r="W18" s="200"/>
      <c r="X18" s="200"/>
      <c r="Y18" s="200"/>
      <c r="Z18" s="200"/>
      <c r="AA18" s="200"/>
      <c r="AB18" s="200"/>
      <c r="AC18" s="200"/>
      <c r="AD18" s="200"/>
      <c r="AE18" s="200"/>
      <c r="AF18" s="200"/>
      <c r="AG18" s="200"/>
      <c r="AH18" s="200"/>
      <c r="AI18" s="200"/>
      <c r="AJ18" s="200"/>
      <c r="AK18" s="200"/>
      <c r="AL18" s="200"/>
      <c r="AM18" s="200"/>
      <c r="AN18" s="200"/>
    </row>
    <row r="19" spans="1:40" ht="13.5" thickBot="1">
      <c r="A19" s="223" t="s">
        <v>35</v>
      </c>
      <c r="B19" s="223"/>
      <c r="C19" s="38"/>
      <c r="D19" s="224"/>
      <c r="E19" s="54"/>
      <c r="F19" s="200"/>
      <c r="G19" s="425"/>
      <c r="H19" s="211"/>
      <c r="I19" s="200" t="str">
        <f>+A19</f>
        <v>Contingency (&lt;5%)</v>
      </c>
      <c r="J19" s="200" t="str">
        <f>+J$6</f>
        <v>Cost Category</v>
      </c>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row>
    <row r="20" spans="1:40" ht="14.25" thickTop="1">
      <c r="A20" s="225" t="s">
        <v>33</v>
      </c>
      <c r="B20" s="226"/>
      <c r="C20" s="39">
        <f>+SUM(C10:C19)-C17</f>
        <v>0</v>
      </c>
      <c r="D20" s="39">
        <f>+SUM(D10:D19)-D17</f>
        <v>0</v>
      </c>
      <c r="E20" s="33">
        <f>+SUM(E10:E19)-E17</f>
        <v>0</v>
      </c>
      <c r="F20" s="200"/>
      <c r="G20" s="426"/>
      <c r="H20" s="211"/>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row>
    <row r="21" spans="1:40" ht="12.75">
      <c r="A21" s="213">
        <f>IF(D20&gt;C20,"HOME BUDGETED AMOUNT EXCEEDS TOTAL BUDGETED AMOUNT","")</f>
      </c>
      <c r="B21" s="227"/>
      <c r="D21" s="213">
        <f>IF(E20&gt;D20,"REQUESTED FUNDS EXCEEDS HOME BUDGETED AMOUNT","")</f>
      </c>
      <c r="E21" s="194"/>
      <c r="F21" s="200"/>
      <c r="G21" s="214"/>
      <c r="H21" s="214"/>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0"/>
      <c r="AG21" s="200"/>
      <c r="AH21" s="200"/>
      <c r="AI21" s="200"/>
      <c r="AJ21" s="200"/>
      <c r="AK21" s="200"/>
      <c r="AL21" s="200"/>
      <c r="AM21" s="200"/>
      <c r="AN21" s="200"/>
    </row>
    <row r="22" spans="1:40" ht="12.75">
      <c r="A22" s="217" t="s">
        <v>44</v>
      </c>
      <c r="B22" s="218"/>
      <c r="C22" s="228"/>
      <c r="E22" s="116"/>
      <c r="F22" s="200"/>
      <c r="G22" s="214"/>
      <c r="H22" s="214"/>
      <c r="I22" s="200" t="str">
        <f>+I$5</f>
        <v>Cost Category</v>
      </c>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row>
    <row r="23" spans="1:40" ht="12.75">
      <c r="A23" s="209" t="s">
        <v>4</v>
      </c>
      <c r="B23" s="210"/>
      <c r="C23" s="37"/>
      <c r="D23" s="427"/>
      <c r="E23" s="31">
        <f>IF(I23="Cost Category",DSUM('Disbursement Req'!A$5:Q$164,11,J22:J23),DSUM('Disbursement Req'!A$5:Q$164,11,I22:I23))</f>
        <v>0</v>
      </c>
      <c r="F23" s="200"/>
      <c r="G23" s="424"/>
      <c r="H23" s="211"/>
      <c r="I23" s="200" t="str">
        <f>+A23</f>
        <v>Architectural - Design fees</v>
      </c>
      <c r="J23" s="200" t="str">
        <f>+J$6</f>
        <v>Cost Category</v>
      </c>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row>
    <row r="24" spans="1:40" ht="12.75">
      <c r="A24" s="209" t="s">
        <v>5</v>
      </c>
      <c r="B24" s="210"/>
      <c r="C24" s="37"/>
      <c r="D24" s="428"/>
      <c r="E24" s="31">
        <f>IF(I24="Cost Category",DSUM('Disbursement Req'!A$5:Q$164,11,J23:J24),DSUM('Disbursement Req'!A$5:Q$164,11,I23:I24))</f>
        <v>0</v>
      </c>
      <c r="F24" s="200"/>
      <c r="G24" s="425"/>
      <c r="H24" s="211"/>
      <c r="I24" s="200" t="str">
        <f>+I$5</f>
        <v>Cost Category</v>
      </c>
      <c r="J24" s="200" t="str">
        <f>+A24</f>
        <v>Architectural - Supervision fees</v>
      </c>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row>
    <row r="25" spans="1:40" ht="12.75">
      <c r="A25" s="209" t="s">
        <v>6</v>
      </c>
      <c r="B25" s="210"/>
      <c r="C25" s="37"/>
      <c r="D25" s="428"/>
      <c r="E25" s="31">
        <f>IF(I25="Cost Category",DSUM('Disbursement Req'!A$5:Q$164,11,J24:J25),DSUM('Disbursement Req'!A$5:Q$164,11,I24:I25))</f>
        <v>0</v>
      </c>
      <c r="F25" s="200"/>
      <c r="G25" s="425"/>
      <c r="H25" s="211"/>
      <c r="I25" s="200" t="str">
        <f>+A25</f>
        <v>Engineering fees</v>
      </c>
      <c r="J25" s="200" t="str">
        <f>+J$6</f>
        <v>Cost Category</v>
      </c>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row>
    <row r="26" spans="1:40" ht="12.75">
      <c r="A26" s="229" t="s">
        <v>7</v>
      </c>
      <c r="B26" s="230"/>
      <c r="C26" s="37"/>
      <c r="D26" s="428"/>
      <c r="E26" s="31">
        <f>IF(I26="Cost Category",DSUM('Disbursement Req'!A$5:Q$164,11,J25:J26),DSUM('Disbursement Req'!A$5:Q$164,11,I25:I26))</f>
        <v>0</v>
      </c>
      <c r="F26" s="200"/>
      <c r="G26" s="425"/>
      <c r="H26" s="211"/>
      <c r="I26" s="200" t="str">
        <f>+I$5</f>
        <v>Cost Category</v>
      </c>
      <c r="J26" s="200" t="str">
        <f>+A26</f>
        <v>Real estate attorney/other legal fees</v>
      </c>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row>
    <row r="27" spans="1:40" ht="12.75">
      <c r="A27" s="209" t="s">
        <v>8</v>
      </c>
      <c r="B27" s="210"/>
      <c r="C27" s="37"/>
      <c r="D27" s="428"/>
      <c r="E27" s="31">
        <f>IF(I27="Cost Category",DSUM('Disbursement Req'!A$5:Q$164,11,J26:J27),DSUM('Disbursement Req'!A$5:Q$164,11,I26:I27))</f>
        <v>0</v>
      </c>
      <c r="F27" s="200"/>
      <c r="G27" s="425"/>
      <c r="H27" s="211"/>
      <c r="I27" s="200" t="str">
        <f>+A27</f>
        <v>Accounting fees</v>
      </c>
      <c r="J27" s="200" t="str">
        <f>+J$6</f>
        <v>Cost Category</v>
      </c>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row>
    <row r="28" spans="1:40" ht="12.75">
      <c r="A28" s="209" t="s">
        <v>30</v>
      </c>
      <c r="B28" s="210"/>
      <c r="C28" s="37"/>
      <c r="D28" s="428"/>
      <c r="E28" s="31">
        <f>IF(I28="Cost Category",DSUM('Disbursement Req'!A$5:Q$164,11,J27:J28),DSUM('Disbursement Req'!A$5:Q$164,11,I27:I28))</f>
        <v>0</v>
      </c>
      <c r="F28" s="200"/>
      <c r="G28" s="425"/>
      <c r="H28" s="211"/>
      <c r="I28" s="200" t="str">
        <f>+I$5</f>
        <v>Cost Category</v>
      </c>
      <c r="J28" s="200" t="str">
        <f>+A28</f>
        <v>Impact Fees</v>
      </c>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row>
    <row r="29" spans="1:40" ht="12.75">
      <c r="A29" s="209" t="s">
        <v>9</v>
      </c>
      <c r="B29" s="210"/>
      <c r="C29" s="37"/>
      <c r="D29" s="428"/>
      <c r="E29" s="31">
        <f>IF(I29="Cost Category",DSUM('Disbursement Req'!A$5:Q$164,11,J28:J29),DSUM('Disbursement Req'!A$5:Q$164,11,I28:I29))</f>
        <v>0</v>
      </c>
      <c r="F29" s="200"/>
      <c r="G29" s="425"/>
      <c r="H29" s="211"/>
      <c r="I29" s="200" t="str">
        <f>+A29</f>
        <v>Building permits &amp; related costs</v>
      </c>
      <c r="J29" s="200" t="str">
        <f>+J$6</f>
        <v>Cost Category</v>
      </c>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row>
    <row r="30" spans="1:40" ht="12.75">
      <c r="A30" s="209" t="s">
        <v>31</v>
      </c>
      <c r="B30" s="210"/>
      <c r="C30" s="37"/>
      <c r="D30" s="428"/>
      <c r="E30" s="31">
        <f>IF(I30="Cost Category",DSUM('Disbursement Req'!A$5:Q$164,11,J29:J30),DSUM('Disbursement Req'!A$5:Q$164,11,I29:I30))</f>
        <v>0</v>
      </c>
      <c r="F30" s="200"/>
      <c r="G30" s="425"/>
      <c r="H30" s="211"/>
      <c r="I30" s="200" t="str">
        <f>+I$5</f>
        <v>Cost Category</v>
      </c>
      <c r="J30" s="200" t="str">
        <f>+A30</f>
        <v>Appraisal</v>
      </c>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row>
    <row r="31" spans="1:40" ht="12.75">
      <c r="A31" s="209" t="s">
        <v>10</v>
      </c>
      <c r="B31" s="210"/>
      <c r="C31" s="37"/>
      <c r="D31" s="428"/>
      <c r="E31" s="31">
        <f>IF(I31="Cost Category",DSUM('Disbursement Req'!A$5:Q$164,11,J30:J31),DSUM('Disbursement Req'!A$5:Q$164,11,I30:I31))</f>
        <v>0</v>
      </c>
      <c r="F31" s="200"/>
      <c r="G31" s="425"/>
      <c r="H31" s="211"/>
      <c r="I31" s="200" t="str">
        <f>+A31</f>
        <v>Market analysis</v>
      </c>
      <c r="J31" s="200" t="str">
        <f>+J$6</f>
        <v>Cost Category</v>
      </c>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row>
    <row r="32" spans="1:40" ht="12.75">
      <c r="A32" s="209" t="s">
        <v>32</v>
      </c>
      <c r="B32" s="210"/>
      <c r="C32" s="37"/>
      <c r="D32" s="428"/>
      <c r="E32" s="31">
        <f>IF(I32="Cost Category",DSUM('Disbursement Req'!A$5:Q$164,11,J31:J32),DSUM('Disbursement Req'!A$5:Q$164,11,I31:I32))</f>
        <v>0</v>
      </c>
      <c r="F32" s="200"/>
      <c r="G32" s="425"/>
      <c r="H32" s="211"/>
      <c r="I32" s="200" t="str">
        <f>+I$5</f>
        <v>Cost Category</v>
      </c>
      <c r="J32" s="200" t="str">
        <f>+A32</f>
        <v>Environmental assessment</v>
      </c>
      <c r="K32" s="200"/>
      <c r="L32" s="200"/>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0"/>
      <c r="AM32" s="200"/>
      <c r="AN32" s="200"/>
    </row>
    <row r="33" spans="1:40" ht="12.75">
      <c r="A33" s="209" t="s">
        <v>11</v>
      </c>
      <c r="B33" s="210"/>
      <c r="C33" s="37"/>
      <c r="D33" s="428"/>
      <c r="E33" s="31">
        <f>IF(I33="Cost Category",DSUM('Disbursement Req'!A$5:Q$164,11,J32:J33),DSUM('Disbursement Req'!A$5:Q$164,11,I32:I33))</f>
        <v>0</v>
      </c>
      <c r="F33" s="200"/>
      <c r="G33" s="425"/>
      <c r="H33" s="211"/>
      <c r="I33" s="200" t="str">
        <f>+A33</f>
        <v>Soils report </v>
      </c>
      <c r="J33" s="200" t="str">
        <f>+J$6</f>
        <v>Cost Category</v>
      </c>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row>
    <row r="34" spans="1:40" ht="12.75">
      <c r="A34" s="209" t="s">
        <v>12</v>
      </c>
      <c r="B34" s="210"/>
      <c r="C34" s="37"/>
      <c r="D34" s="428"/>
      <c r="E34" s="31">
        <f>IF(I34="Cost Category",DSUM('Disbursement Req'!A$5:Q$164,11,J33:J34),DSUM('Disbursement Req'!A$5:Q$164,11,I33:I34))</f>
        <v>0</v>
      </c>
      <c r="F34" s="200"/>
      <c r="G34" s="425"/>
      <c r="H34" s="211"/>
      <c r="I34" s="200" t="str">
        <f>+I$5</f>
        <v>Cost Category</v>
      </c>
      <c r="J34" s="200" t="str">
        <f>+A34</f>
        <v>Survey</v>
      </c>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row>
    <row r="35" spans="1:40" ht="12.75">
      <c r="A35" s="209" t="s">
        <v>13</v>
      </c>
      <c r="B35" s="210"/>
      <c r="C35" s="37"/>
      <c r="D35" s="428"/>
      <c r="E35" s="31">
        <f>IF(I35="Cost Category",DSUM('Disbursement Req'!A$5:Q$164,11,J34:J35),DSUM('Disbursement Req'!A$5:Q$164,11,I34:I35))</f>
        <v>0</v>
      </c>
      <c r="F35" s="200"/>
      <c r="G35" s="425"/>
      <c r="H35" s="211"/>
      <c r="I35" s="200" t="str">
        <f>+A35</f>
        <v>Marketing </v>
      </c>
      <c r="J35" s="200" t="str">
        <f>+J$6</f>
        <v>Cost Category</v>
      </c>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row>
    <row r="36" spans="1:40" ht="12.75">
      <c r="A36" s="209" t="s">
        <v>14</v>
      </c>
      <c r="B36" s="210"/>
      <c r="C36" s="37"/>
      <c r="D36" s="428"/>
      <c r="E36" s="31">
        <f>IF(I36="Cost Category",DSUM('Disbursement Req'!A$5:Q$164,11,J35:J36),DSUM('Disbursement Req'!A$5:Q$164,11,I35:I36))</f>
        <v>0</v>
      </c>
      <c r="F36" s="200"/>
      <c r="G36" s="425"/>
      <c r="H36" s="211"/>
      <c r="I36" s="200" t="str">
        <f>+I$5</f>
        <v>Cost Category</v>
      </c>
      <c r="J36" s="200" t="str">
        <f>+A36</f>
        <v>Course of construction insurance</v>
      </c>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0"/>
      <c r="AJ36" s="200"/>
      <c r="AK36" s="200"/>
      <c r="AL36" s="200"/>
      <c r="AM36" s="200"/>
      <c r="AN36" s="200"/>
    </row>
    <row r="37" spans="1:40" ht="12.75">
      <c r="A37" s="209" t="s">
        <v>15</v>
      </c>
      <c r="B37" s="210"/>
      <c r="C37" s="37"/>
      <c r="D37" s="428"/>
      <c r="E37" s="31">
        <f>IF(I37="Cost Category",DSUM('Disbursement Req'!A$5:Q$164,11,J36:J37),DSUM('Disbursement Req'!A$5:Q$164,11,I36:I37))</f>
        <v>0</v>
      </c>
      <c r="F37" s="200"/>
      <c r="G37" s="425"/>
      <c r="H37" s="211"/>
      <c r="I37" s="200" t="str">
        <f>+A37</f>
        <v>Hazard &amp; liability insurance</v>
      </c>
      <c r="J37" s="200" t="str">
        <f>+J$6</f>
        <v>Cost Category</v>
      </c>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0"/>
      <c r="AJ37" s="200"/>
      <c r="AK37" s="200"/>
      <c r="AL37" s="200"/>
      <c r="AM37" s="200"/>
      <c r="AN37" s="200"/>
    </row>
    <row r="38" spans="1:40" ht="12.75">
      <c r="A38" s="209" t="s">
        <v>16</v>
      </c>
      <c r="B38" s="210"/>
      <c r="C38" s="37"/>
      <c r="D38" s="428"/>
      <c r="E38" s="34"/>
      <c r="F38" s="200"/>
      <c r="G38" s="425"/>
      <c r="H38" s="211"/>
      <c r="I38" s="200" t="str">
        <f>+I$5</f>
        <v>Cost Category</v>
      </c>
      <c r="J38" s="200" t="str">
        <f>+A38</f>
        <v>Real property taxes</v>
      </c>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row>
    <row r="39" spans="1:40" ht="12.75">
      <c r="A39" s="209" t="s">
        <v>17</v>
      </c>
      <c r="B39" s="210"/>
      <c r="C39" s="37"/>
      <c r="D39" s="428"/>
      <c r="E39" s="34"/>
      <c r="F39" s="200"/>
      <c r="G39" s="425"/>
      <c r="H39" s="211"/>
      <c r="I39" s="200" t="str">
        <f>+A39</f>
        <v>Personal property taxes</v>
      </c>
      <c r="J39" s="200" t="str">
        <f>+J$6</f>
        <v>Cost Category</v>
      </c>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row>
    <row r="40" spans="1:40" ht="12.75">
      <c r="A40" s="209" t="s">
        <v>18</v>
      </c>
      <c r="B40" s="210"/>
      <c r="C40" s="37"/>
      <c r="D40" s="428"/>
      <c r="E40" s="31">
        <f>IF(I40="Cost Category",DSUM('Disbursement Req'!A$5:Q$164,11,J39:J40),DSUM('Disbursement Req'!A$5:Q$164,11,I39:I40))</f>
        <v>0</v>
      </c>
      <c r="F40" s="200"/>
      <c r="G40" s="425"/>
      <c r="H40" s="211"/>
      <c r="I40" s="200" t="str">
        <f>+I$5</f>
        <v>Cost Category</v>
      </c>
      <c r="J40" s="200" t="str">
        <f>+A40</f>
        <v>Tenant relocation expenses</v>
      </c>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row>
    <row r="41" spans="1:40" ht="13.5" thickBot="1">
      <c r="A41" s="212" t="s">
        <v>60</v>
      </c>
      <c r="B41" s="231"/>
      <c r="C41" s="38"/>
      <c r="D41" s="429"/>
      <c r="E41" s="32">
        <f>IF(I41="Cost Category",DSUM('Disbursement Req'!A$5:Q$164,11,J40:J41),DSUM('Disbursement Req'!A$5:Q$164,11,I40:I41))</f>
        <v>0</v>
      </c>
      <c r="F41" s="200"/>
      <c r="G41" s="425"/>
      <c r="H41" s="211"/>
      <c r="I41" s="200" t="str">
        <f>+A41</f>
        <v>Other Indirect/Soft Costs</v>
      </c>
      <c r="J41" s="200" t="str">
        <f>+J$6</f>
        <v>Cost Category</v>
      </c>
      <c r="K41" s="200"/>
      <c r="L41" s="200"/>
      <c r="M41" s="200"/>
      <c r="N41" s="200"/>
      <c r="O41" s="200"/>
      <c r="P41" s="200"/>
      <c r="Q41" s="200"/>
      <c r="R41" s="200"/>
      <c r="S41" s="200"/>
      <c r="T41" s="200"/>
      <c r="U41" s="200"/>
      <c r="V41" s="200"/>
      <c r="W41" s="200"/>
      <c r="X41" s="200"/>
      <c r="Y41" s="200"/>
      <c r="Z41" s="200"/>
      <c r="AA41" s="200"/>
      <c r="AB41" s="200"/>
      <c r="AC41" s="200"/>
      <c r="AD41" s="200"/>
      <c r="AE41" s="200"/>
      <c r="AF41" s="200"/>
      <c r="AG41" s="200"/>
      <c r="AH41" s="200"/>
      <c r="AI41" s="200"/>
      <c r="AJ41" s="200"/>
      <c r="AK41" s="200"/>
      <c r="AL41" s="200"/>
      <c r="AM41" s="200"/>
      <c r="AN41" s="200"/>
    </row>
    <row r="42" spans="1:40" ht="13.5" thickTop="1">
      <c r="A42" s="232" t="s">
        <v>19</v>
      </c>
      <c r="B42" s="227"/>
      <c r="C42" s="39">
        <f>+SUM(C23:C41)</f>
        <v>0</v>
      </c>
      <c r="D42" s="80"/>
      <c r="E42" s="33">
        <f>+SUM(E23:E41)</f>
        <v>0</v>
      </c>
      <c r="F42" s="200"/>
      <c r="G42" s="426"/>
      <c r="H42" s="211"/>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row>
    <row r="43" spans="1:40" ht="12.75">
      <c r="A43" s="213">
        <f>+IF(D42&gt;C42-C39-C38,"HOME BUDGETED AMOUNT EXCEEDS ELIGIBLE BUDGETED COSTS","")</f>
      </c>
      <c r="B43" s="227"/>
      <c r="C43" s="213"/>
      <c r="D43" s="213">
        <f>IF(E42&gt;D42,"REQUESTED FUNDS EXCEEDS HOME BUDGETED AMOUNT","")</f>
      </c>
      <c r="E43" s="116"/>
      <c r="F43" s="200"/>
      <c r="G43" s="214"/>
      <c r="H43" s="214"/>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row>
    <row r="44" spans="1:40" ht="12.75">
      <c r="A44" s="215" t="s">
        <v>40</v>
      </c>
      <c r="B44" s="205"/>
      <c r="C44" s="228"/>
      <c r="E44" s="116"/>
      <c r="F44" s="200"/>
      <c r="G44" s="214"/>
      <c r="H44" s="214"/>
      <c r="I44" s="200" t="str">
        <f>+I$5</f>
        <v>Cost Category</v>
      </c>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c r="AN44" s="200"/>
    </row>
    <row r="45" spans="1:40" ht="12.75">
      <c r="A45" s="209" t="s">
        <v>41</v>
      </c>
      <c r="B45" s="210"/>
      <c r="C45" s="37"/>
      <c r="D45" s="37"/>
      <c r="E45" s="31">
        <f>IF(I45="Cost Category",DSUM('Disbursement Req'!A$5:Q$164,11,J44:J45),DSUM('Disbursement Req'!A$5:Q$164,11,I44:I45))</f>
        <v>0</v>
      </c>
      <c r="F45" s="200"/>
      <c r="G45" s="424"/>
      <c r="H45" s="211"/>
      <c r="I45" s="200" t="str">
        <f>+A45</f>
        <v>Housing consultant fees</v>
      </c>
      <c r="J45" s="200" t="str">
        <f>+J$6</f>
        <v>Cost Category</v>
      </c>
      <c r="K45" s="200"/>
      <c r="L45" s="200"/>
      <c r="M45" s="200"/>
      <c r="N45" s="200"/>
      <c r="O45" s="200"/>
      <c r="P45" s="200"/>
      <c r="Q45" s="200"/>
      <c r="R45" s="200"/>
      <c r="S45" s="200"/>
      <c r="T45" s="200"/>
      <c r="U45" s="200"/>
      <c r="V45" s="200"/>
      <c r="W45" s="200"/>
      <c r="X45" s="200"/>
      <c r="Y45" s="200"/>
      <c r="Z45" s="200"/>
      <c r="AA45" s="200"/>
      <c r="AB45" s="200"/>
      <c r="AC45" s="200"/>
      <c r="AD45" s="200"/>
      <c r="AE45" s="200"/>
      <c r="AF45" s="200"/>
      <c r="AG45" s="200"/>
      <c r="AH45" s="200"/>
      <c r="AI45" s="200"/>
      <c r="AJ45" s="200"/>
      <c r="AK45" s="200"/>
      <c r="AL45" s="200"/>
      <c r="AM45" s="200"/>
      <c r="AN45" s="200"/>
    </row>
    <row r="46" spans="1:40" ht="12.75">
      <c r="A46" s="209" t="s">
        <v>111</v>
      </c>
      <c r="B46" s="210"/>
      <c r="C46" s="37"/>
      <c r="D46" s="37"/>
      <c r="E46" s="31">
        <f>IF(I46="Cost Category",DSUM('Disbursement Req'!A$5:Q$164,11,J45:J46),DSUM('Disbursement Req'!A$5:Q$164,11,I45:I46))</f>
        <v>0</v>
      </c>
      <c r="F46" s="200"/>
      <c r="G46" s="425"/>
      <c r="H46" s="211"/>
      <c r="I46" s="200" t="str">
        <f>+I$5</f>
        <v>Cost Category</v>
      </c>
      <c r="J46" s="200" t="str">
        <f>+A46</f>
        <v>Developer fee- General &amp; Administrative</v>
      </c>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row>
    <row r="47" spans="1:40" ht="13.5" thickBot="1">
      <c r="A47" s="212" t="s">
        <v>61</v>
      </c>
      <c r="B47" s="212"/>
      <c r="C47" s="38"/>
      <c r="D47" s="38"/>
      <c r="E47" s="32">
        <f>IF(I47="Cost Category",DSUM('Disbursement Req'!A$5:Q$164,11,J46:J47),DSUM('Disbursement Req'!A$5:Q$164,11,I46:I47))</f>
        <v>0</v>
      </c>
      <c r="F47" s="200"/>
      <c r="G47" s="425"/>
      <c r="H47" s="211"/>
      <c r="I47" s="200" t="str">
        <f>+A47</f>
        <v>Developer fee- Profit or fee</v>
      </c>
      <c r="J47" s="200" t="str">
        <f>+J$6</f>
        <v>Cost Category</v>
      </c>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row>
    <row r="48" spans="1:40" ht="14.25" thickBot="1" thickTop="1">
      <c r="A48" s="215" t="s">
        <v>20</v>
      </c>
      <c r="B48" s="205"/>
      <c r="C48" s="233">
        <f>+SUM(C45:C47)</f>
        <v>0</v>
      </c>
      <c r="D48" s="39">
        <f>+SUM(D45:D47)</f>
        <v>0</v>
      </c>
      <c r="E48" s="33">
        <f>+SUM(E45:E47)</f>
        <v>0</v>
      </c>
      <c r="F48" s="200"/>
      <c r="G48" s="426"/>
      <c r="H48" s="211"/>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c r="AN48" s="200"/>
    </row>
    <row r="49" spans="1:40" ht="26.25" customHeight="1" thickBot="1">
      <c r="A49" s="436" t="s">
        <v>253</v>
      </c>
      <c r="B49" s="436"/>
      <c r="C49" s="234"/>
      <c r="D49" s="213">
        <f>IF(E48&gt;D48,"REQUESTED FUNDS EXCEEDS HOME BUDGETED AMOUNT","")</f>
      </c>
      <c r="E49" s="116"/>
      <c r="F49" s="200"/>
      <c r="G49" s="214"/>
      <c r="H49" s="214"/>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c r="AN49" s="200"/>
    </row>
    <row r="50" spans="1:40" ht="12.75">
      <c r="A50" s="215" t="s">
        <v>42</v>
      </c>
      <c r="B50" s="205"/>
      <c r="C50" s="213">
        <f>IF(D48&gt;C48,"HOME BUDGETED AMOUNT EXCEEDS TOTAL BUDGETED AMOUNT","")</f>
      </c>
      <c r="D50" s="228"/>
      <c r="E50" s="116"/>
      <c r="F50" s="200"/>
      <c r="G50" s="214"/>
      <c r="H50" s="214"/>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c r="AN50" s="200"/>
    </row>
    <row r="51" spans="1:40" ht="12.75">
      <c r="A51" s="215" t="s">
        <v>43</v>
      </c>
      <c r="B51" s="205"/>
      <c r="C51" s="228"/>
      <c r="D51" s="228"/>
      <c r="E51" s="116"/>
      <c r="F51" s="200"/>
      <c r="G51" s="214"/>
      <c r="H51" s="214"/>
      <c r="I51" s="200" t="str">
        <f>+I$5</f>
        <v>Cost Category</v>
      </c>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row>
    <row r="52" spans="1:40" ht="12.75">
      <c r="A52" s="209" t="s">
        <v>62</v>
      </c>
      <c r="B52" s="210"/>
      <c r="C52" s="37"/>
      <c r="D52" s="430"/>
      <c r="E52" s="31">
        <f>IF(I52="Cost Category",DSUM('Disbursement Req'!A$5:Q$164,11,J51:J52),DSUM('Disbursement Req'!A$5:Q$164,11,I51:I52))</f>
        <v>0</v>
      </c>
      <c r="F52" s="200"/>
      <c r="G52" s="424"/>
      <c r="H52" s="211"/>
      <c r="I52" s="200" t="str">
        <f>+A52</f>
        <v>Construction Loan Interest</v>
      </c>
      <c r="J52" s="200" t="str">
        <f>+J$6</f>
        <v>Cost Category</v>
      </c>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0"/>
      <c r="AH52" s="200"/>
      <c r="AI52" s="200"/>
      <c r="AJ52" s="200"/>
      <c r="AK52" s="200"/>
      <c r="AL52" s="200"/>
      <c r="AM52" s="200"/>
      <c r="AN52" s="200"/>
    </row>
    <row r="53" spans="1:40" ht="12.75">
      <c r="A53" s="209" t="s">
        <v>63</v>
      </c>
      <c r="B53" s="210"/>
      <c r="C53" s="37"/>
      <c r="D53" s="431"/>
      <c r="E53" s="31">
        <f>IF(I53="Cost Category",DSUM('Disbursement Req'!A$5:Q$164,11,J52:J53),DSUM('Disbursement Req'!A$5:Q$164,11,I52:I53))</f>
        <v>0</v>
      </c>
      <c r="F53" s="200"/>
      <c r="G53" s="425"/>
      <c r="H53" s="211"/>
      <c r="I53" s="200" t="str">
        <f>+I$5</f>
        <v>Cost Category</v>
      </c>
      <c r="J53" s="200" t="str">
        <f>+A53</f>
        <v>Construction Loan origination fees</v>
      </c>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0"/>
      <c r="AL53" s="200"/>
      <c r="AM53" s="200"/>
      <c r="AN53" s="200"/>
    </row>
    <row r="54" spans="1:40" ht="12.75">
      <c r="A54" s="209" t="s">
        <v>64</v>
      </c>
      <c r="B54" s="210"/>
      <c r="C54" s="37"/>
      <c r="D54" s="431"/>
      <c r="E54" s="31">
        <f>IF(I54="Cost Category",DSUM('Disbursement Req'!A$5:Q$164,11,J53:J54),DSUM('Disbursement Req'!A$5:Q$164,11,I53:I54))</f>
        <v>0</v>
      </c>
      <c r="F54" s="200"/>
      <c r="G54" s="425"/>
      <c r="H54" s="211"/>
      <c r="I54" s="200" t="str">
        <f>+A54</f>
        <v>Construction Loan Title &amp; recording fees</v>
      </c>
      <c r="J54" s="200" t="str">
        <f>+J$6</f>
        <v>Cost Category</v>
      </c>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row>
    <row r="55" spans="1:40" ht="12.75">
      <c r="A55" s="209" t="s">
        <v>65</v>
      </c>
      <c r="B55" s="210"/>
      <c r="C55" s="37"/>
      <c r="D55" s="431"/>
      <c r="E55" s="31">
        <f>IF(I55="Cost Category",DSUM('Disbursement Req'!A$5:Q$164,11,J54:J55),DSUM('Disbursement Req'!A$5:Q$164,11,I54:I55))</f>
        <v>0</v>
      </c>
      <c r="F55" s="200"/>
      <c r="G55" s="425"/>
      <c r="H55" s="211"/>
      <c r="I55" s="200" t="str">
        <f>+I$5</f>
        <v>Cost Category</v>
      </c>
      <c r="J55" s="200" t="str">
        <f>+A55</f>
        <v>Construction Loan Closing costs &amp; legal fees</v>
      </c>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row>
    <row r="56" spans="1:40" ht="12.75">
      <c r="A56" s="209" t="s">
        <v>66</v>
      </c>
      <c r="B56" s="210"/>
      <c r="C56" s="37"/>
      <c r="D56" s="431"/>
      <c r="E56" s="31">
        <f>IF(I56="Cost Category",DSUM('Disbursement Req'!A$5:Q$164,11,J55:J56),DSUM('Disbursement Req'!A$5:Q$164,11,I55:I56))</f>
        <v>0</v>
      </c>
      <c r="F56" s="200"/>
      <c r="G56" s="425"/>
      <c r="H56" s="211"/>
      <c r="I56" s="200" t="str">
        <f>+A56</f>
        <v>Construction Loan - Inspection fees</v>
      </c>
      <c r="J56" s="200" t="str">
        <f>+J$6</f>
        <v>Cost Category</v>
      </c>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row>
    <row r="57" spans="1:40" ht="12.75">
      <c r="A57" s="209" t="s">
        <v>67</v>
      </c>
      <c r="B57" s="210"/>
      <c r="C57" s="37"/>
      <c r="D57" s="431"/>
      <c r="E57" s="31">
        <f>IF(I57="Cost Category",DSUM('Disbursement Req'!A$5:Q$164,11,J56:J57),DSUM('Disbursement Req'!A$5:Q$164,11,I56:I57))</f>
        <v>0</v>
      </c>
      <c r="F57" s="200"/>
      <c r="G57" s="425"/>
      <c r="H57" s="211"/>
      <c r="I57" s="200" t="str">
        <f>+I$5</f>
        <v>Cost Category</v>
      </c>
      <c r="J57" s="200" t="str">
        <f>+A57</f>
        <v>Construction Loan - Credit Report</v>
      </c>
      <c r="K57" s="200"/>
      <c r="L57" s="200"/>
      <c r="M57" s="200"/>
      <c r="N57" s="200"/>
      <c r="O57" s="200"/>
      <c r="P57" s="200"/>
      <c r="Q57" s="200"/>
      <c r="R57" s="200"/>
      <c r="S57" s="200"/>
      <c r="T57" s="200"/>
      <c r="U57" s="200"/>
      <c r="V57" s="200"/>
      <c r="W57" s="200"/>
      <c r="X57" s="200"/>
      <c r="Y57" s="200"/>
      <c r="Z57" s="200"/>
      <c r="AA57" s="200"/>
      <c r="AB57" s="200"/>
      <c r="AC57" s="200"/>
      <c r="AD57" s="200"/>
      <c r="AE57" s="200"/>
      <c r="AF57" s="200"/>
      <c r="AG57" s="200"/>
      <c r="AH57" s="200"/>
      <c r="AI57" s="200"/>
      <c r="AJ57" s="200"/>
      <c r="AK57" s="200"/>
      <c r="AL57" s="200"/>
      <c r="AM57" s="200"/>
      <c r="AN57" s="200"/>
    </row>
    <row r="58" spans="1:40" ht="12.75">
      <c r="A58" s="209" t="s">
        <v>68</v>
      </c>
      <c r="B58" s="210"/>
      <c r="C58" s="37"/>
      <c r="D58" s="432"/>
      <c r="E58" s="31">
        <f>IF(I58="Cost Category",DSUM('Disbursement Req'!A$5:Q$164,11,J57:J58),DSUM('Disbursement Req'!A$5:Q$164,11,I57:I58))</f>
        <v>0</v>
      </c>
      <c r="F58" s="200"/>
      <c r="G58" s="426"/>
      <c r="H58" s="211"/>
      <c r="I58" s="200" t="str">
        <f>+A58</f>
        <v>Construction Loan - Discount Points</v>
      </c>
      <c r="J58" s="200" t="s">
        <v>107</v>
      </c>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row>
    <row r="59" spans="1:40" ht="12.75">
      <c r="A59" s="215" t="s">
        <v>21</v>
      </c>
      <c r="B59" s="205"/>
      <c r="C59" s="228"/>
      <c r="D59" s="228"/>
      <c r="E59" s="116"/>
      <c r="F59" s="200"/>
      <c r="G59" s="214"/>
      <c r="H59" s="214"/>
      <c r="I59" s="200" t="str">
        <f>+I$5</f>
        <v>Cost Category</v>
      </c>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row>
    <row r="60" spans="1:40" ht="12.75">
      <c r="A60" s="209" t="s">
        <v>222</v>
      </c>
      <c r="B60" s="210"/>
      <c r="C60" s="37"/>
      <c r="D60" s="430"/>
      <c r="E60" s="31">
        <f>IF(I60="Cost Category",DSUM('Disbursement Req'!A$5:Q$164,11,J59:J60),DSUM('Disbursement Req'!A$5:Q$164,11,I59:I60))</f>
        <v>0</v>
      </c>
      <c r="F60" s="200"/>
      <c r="G60" s="424"/>
      <c r="H60" s="211"/>
      <c r="I60" s="200" t="str">
        <f>+A60</f>
        <v>Permanent Loan Origination fees</v>
      </c>
      <c r="J60" s="200" t="str">
        <f>+J$6</f>
        <v>Cost Category</v>
      </c>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row>
    <row r="61" spans="1:40" ht="12.75">
      <c r="A61" s="209" t="s">
        <v>69</v>
      </c>
      <c r="B61" s="210"/>
      <c r="C61" s="37"/>
      <c r="D61" s="431"/>
      <c r="E61" s="31">
        <f>IF(I61="Cost Category",DSUM('Disbursement Req'!A$5:Q$164,11,J60:J61),DSUM('Disbursement Req'!A$5:Q$164,11,I60:I61))</f>
        <v>0</v>
      </c>
      <c r="F61" s="200"/>
      <c r="G61" s="425"/>
      <c r="H61" s="211"/>
      <c r="I61" s="200" t="str">
        <f>+I$5</f>
        <v>Cost Category</v>
      </c>
      <c r="J61" s="200" t="str">
        <f>+A61</f>
        <v>Permanent Loan Title &amp; recording fees</v>
      </c>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0"/>
      <c r="AK61" s="200"/>
      <c r="AL61" s="200"/>
      <c r="AM61" s="200"/>
      <c r="AN61" s="200"/>
    </row>
    <row r="62" spans="1:40" ht="12.75">
      <c r="A62" s="209" t="s">
        <v>70</v>
      </c>
      <c r="B62" s="210"/>
      <c r="C62" s="37"/>
      <c r="D62" s="431"/>
      <c r="E62" s="31">
        <f>IF(I62="Cost Category",DSUM('Disbursement Req'!A$5:Q$164,11,J61:J62),DSUM('Disbursement Req'!A$5:Q$164,11,I61:I62))</f>
        <v>0</v>
      </c>
      <c r="F62" s="200"/>
      <c r="G62" s="425"/>
      <c r="H62" s="211"/>
      <c r="I62" s="200" t="str">
        <f>+A62</f>
        <v>Permanent Loan Closing costs &amp; legal</v>
      </c>
      <c r="J62" s="200" t="str">
        <f>+J$6</f>
        <v>Cost Category</v>
      </c>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0"/>
      <c r="AK62" s="200"/>
      <c r="AL62" s="200"/>
      <c r="AM62" s="200"/>
      <c r="AN62" s="200"/>
    </row>
    <row r="63" spans="1:40" ht="12.75">
      <c r="A63" s="209" t="s">
        <v>71</v>
      </c>
      <c r="B63" s="210"/>
      <c r="C63" s="37"/>
      <c r="D63" s="431"/>
      <c r="E63" s="31">
        <f>IF(I63="Cost Category",DSUM('Disbursement Req'!A$5:Q$164,11,J62:J63),DSUM('Disbursement Req'!A$5:Q$164,11,I62:I63))</f>
        <v>0</v>
      </c>
      <c r="F63" s="200"/>
      <c r="G63" s="425"/>
      <c r="H63" s="211"/>
      <c r="I63" s="200" t="str">
        <f>+I$5</f>
        <v>Cost Category</v>
      </c>
      <c r="J63" s="200" t="str">
        <f>+A63</f>
        <v>Permanent Loan Bond premium</v>
      </c>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0"/>
      <c r="AK63" s="200"/>
      <c r="AL63" s="200"/>
      <c r="AM63" s="200"/>
      <c r="AN63" s="200"/>
    </row>
    <row r="64" spans="1:40" ht="12.75">
      <c r="A64" s="209" t="s">
        <v>73</v>
      </c>
      <c r="B64" s="210"/>
      <c r="C64" s="37"/>
      <c r="D64" s="431"/>
      <c r="E64" s="31">
        <f>IF(I64="Cost Category",DSUM('Disbursement Req'!A$5:Q$164,11,J63:J64),DSUM('Disbursement Req'!A$5:Q$164,11,I63:I64))</f>
        <v>0</v>
      </c>
      <c r="F64" s="200"/>
      <c r="G64" s="425"/>
      <c r="H64" s="211"/>
      <c r="I64" s="200" t="str">
        <f>+A64</f>
        <v>Permanent Loan Credit report</v>
      </c>
      <c r="J64" s="200" t="str">
        <f>+J$6</f>
        <v>Cost Category</v>
      </c>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0"/>
      <c r="AK64" s="200"/>
      <c r="AL64" s="200"/>
      <c r="AM64" s="200"/>
      <c r="AN64" s="200"/>
    </row>
    <row r="65" spans="1:40" ht="12.75">
      <c r="A65" s="209" t="s">
        <v>72</v>
      </c>
      <c r="B65" s="210"/>
      <c r="C65" s="37"/>
      <c r="D65" s="431"/>
      <c r="E65" s="31">
        <f>IF(I65="Cost Category",DSUM('Disbursement Req'!A$5:Q$164,11,J64:J65),DSUM('Disbursement Req'!A$5:Q$164,11,I64:I65))</f>
        <v>0</v>
      </c>
      <c r="F65" s="200"/>
      <c r="G65" s="425"/>
      <c r="H65" s="211"/>
      <c r="I65" s="200" t="str">
        <f>+I$5</f>
        <v>Cost Category</v>
      </c>
      <c r="J65" s="200" t="str">
        <f>+A65</f>
        <v>Permanent Loan Discount points</v>
      </c>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row>
    <row r="66" spans="1:40" ht="12.75">
      <c r="A66" s="209" t="s">
        <v>74</v>
      </c>
      <c r="B66" s="210"/>
      <c r="C66" s="37"/>
      <c r="D66" s="431"/>
      <c r="E66" s="31">
        <f>IF(I66="Cost Category",DSUM('Disbursement Req'!A$5:Q$164,11,J65:J66),DSUM('Disbursement Req'!A$5:Q$164,11,I65:I66))</f>
        <v>0</v>
      </c>
      <c r="F66" s="200"/>
      <c r="G66" s="425"/>
      <c r="H66" s="211"/>
      <c r="I66" s="200" t="str">
        <f>+A66</f>
        <v>Permanent Loan Credit enhancement fees</v>
      </c>
      <c r="J66" s="200" t="str">
        <f>+J$6</f>
        <v>Cost Category</v>
      </c>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row>
    <row r="67" spans="1:40" ht="12.75">
      <c r="A67" s="209" t="s">
        <v>75</v>
      </c>
      <c r="B67" s="210"/>
      <c r="C67" s="37"/>
      <c r="D67" s="432"/>
      <c r="E67" s="31">
        <f>IF(I67="Cost Category",DSUM('Disbursement Req'!A$5:Q$164,11,J66:J67),DSUM('Disbursement Req'!A$5:Q$164,11,I66:I67))</f>
        <v>0</v>
      </c>
      <c r="F67" s="200"/>
      <c r="G67" s="426"/>
      <c r="H67" s="211"/>
      <c r="I67" s="200" t="str">
        <f>+I65</f>
        <v>Cost Category</v>
      </c>
      <c r="J67" s="200" t="str">
        <f>+A67</f>
        <v>Permanent Loan Prepaid MIP</v>
      </c>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0"/>
      <c r="AK67" s="200"/>
      <c r="AL67" s="200"/>
      <c r="AM67" s="200"/>
      <c r="AN67" s="200"/>
    </row>
    <row r="68" spans="1:40" ht="12.75">
      <c r="A68" s="215" t="s">
        <v>22</v>
      </c>
      <c r="B68" s="205"/>
      <c r="C68" s="228"/>
      <c r="D68" s="228"/>
      <c r="E68" s="116"/>
      <c r="F68" s="200"/>
      <c r="G68" s="214"/>
      <c r="H68" s="214"/>
      <c r="I68" s="200" t="str">
        <f>+I$5</f>
        <v>Cost Category</v>
      </c>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row>
    <row r="69" spans="1:40" ht="12.75">
      <c r="A69" s="209" t="s">
        <v>76</v>
      </c>
      <c r="B69" s="210"/>
      <c r="C69" s="37"/>
      <c r="D69" s="430"/>
      <c r="E69" s="31">
        <f>IF(I69="Cost Category",DSUM('Disbursement Req'!A$5:Q$164,11,J68:J69),DSUM('Disbursement Req'!A$5:Q$164,11,I68:I69))</f>
        <v>0</v>
      </c>
      <c r="F69" s="200"/>
      <c r="G69" s="424"/>
      <c r="H69" s="211"/>
      <c r="I69" s="200" t="str">
        <f>+A69</f>
        <v>Bridge Loan Interest</v>
      </c>
      <c r="J69" s="200" t="str">
        <f>+J$6</f>
        <v>Cost Category</v>
      </c>
      <c r="K69" s="200"/>
      <c r="L69" s="200"/>
      <c r="M69" s="200"/>
      <c r="N69" s="200"/>
      <c r="O69" s="200"/>
      <c r="P69" s="200"/>
      <c r="Q69" s="200"/>
      <c r="R69" s="200"/>
      <c r="S69" s="200"/>
      <c r="T69" s="200"/>
      <c r="U69" s="200"/>
      <c r="V69" s="200"/>
      <c r="W69" s="200"/>
      <c r="X69" s="200"/>
      <c r="Y69" s="200"/>
      <c r="Z69" s="200"/>
      <c r="AA69" s="200"/>
      <c r="AB69" s="200"/>
      <c r="AC69" s="200"/>
      <c r="AD69" s="200"/>
      <c r="AE69" s="200"/>
      <c r="AF69" s="200"/>
      <c r="AG69" s="200"/>
      <c r="AH69" s="200"/>
      <c r="AI69" s="200"/>
      <c r="AJ69" s="200"/>
      <c r="AK69" s="200"/>
      <c r="AL69" s="200"/>
      <c r="AM69" s="200"/>
      <c r="AN69" s="200"/>
    </row>
    <row r="70" spans="1:40" ht="12.75">
      <c r="A70" s="209" t="s">
        <v>223</v>
      </c>
      <c r="B70" s="210"/>
      <c r="C70" s="37"/>
      <c r="D70" s="431"/>
      <c r="E70" s="31">
        <f>IF(I70="Cost Category",DSUM('Disbursement Req'!A$5:Q$164,11,J69:J70),DSUM('Disbursement Req'!A$5:Q$164,11,I69:I70))</f>
        <v>0</v>
      </c>
      <c r="F70" s="200"/>
      <c r="G70" s="425"/>
      <c r="H70" s="211"/>
      <c r="I70" s="200" t="str">
        <f>+I$5</f>
        <v>Cost Category</v>
      </c>
      <c r="J70" s="200" t="str">
        <f>+A70</f>
        <v>Bridge Loan Origination fees</v>
      </c>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row>
    <row r="71" spans="1:40" ht="12.75">
      <c r="A71" s="209" t="s">
        <v>77</v>
      </c>
      <c r="B71" s="210"/>
      <c r="C71" s="37"/>
      <c r="D71" s="431"/>
      <c r="E71" s="31">
        <f>IF(I71="Cost Category",DSUM('Disbursement Req'!A$5:Q$164,11,J70:J71),DSUM('Disbursement Req'!A$5:Q$164,11,I70:I71))</f>
        <v>0</v>
      </c>
      <c r="F71" s="200"/>
      <c r="G71" s="425"/>
      <c r="H71" s="211"/>
      <c r="I71" s="200" t="str">
        <f>+A71</f>
        <v>Bridge Loan Title &amp; recording fees</v>
      </c>
      <c r="J71" s="200" t="str">
        <f>+J$6</f>
        <v>Cost Category</v>
      </c>
      <c r="K71" s="200"/>
      <c r="L71" s="200"/>
      <c r="M71" s="200"/>
      <c r="N71" s="200"/>
      <c r="O71" s="200"/>
      <c r="P71" s="200"/>
      <c r="Q71" s="200"/>
      <c r="R71" s="200"/>
      <c r="S71" s="200"/>
      <c r="T71" s="200"/>
      <c r="U71" s="200"/>
      <c r="V71" s="200"/>
      <c r="W71" s="200"/>
      <c r="X71" s="200"/>
      <c r="Y71" s="200"/>
      <c r="Z71" s="200"/>
      <c r="AA71" s="200"/>
      <c r="AB71" s="200"/>
      <c r="AC71" s="200"/>
      <c r="AD71" s="200"/>
      <c r="AE71" s="200"/>
      <c r="AF71" s="200"/>
      <c r="AG71" s="200"/>
      <c r="AH71" s="200"/>
      <c r="AI71" s="200"/>
      <c r="AJ71" s="200"/>
      <c r="AK71" s="200"/>
      <c r="AL71" s="200"/>
      <c r="AM71" s="200"/>
      <c r="AN71" s="200"/>
    </row>
    <row r="72" spans="1:40" ht="12.75">
      <c r="A72" s="209" t="s">
        <v>78</v>
      </c>
      <c r="B72" s="210"/>
      <c r="C72" s="37"/>
      <c r="D72" s="432"/>
      <c r="E72" s="31">
        <f>IF(I72="Cost Category",DSUM('Disbursement Req'!A$5:Q$164,11,J71:J72),DSUM('Disbursement Req'!A$5:Q$164,11,I71:I72))</f>
        <v>0</v>
      </c>
      <c r="F72" s="200"/>
      <c r="G72" s="426"/>
      <c r="H72" s="211"/>
      <c r="I72" s="200" t="str">
        <f>+I70</f>
        <v>Cost Category</v>
      </c>
      <c r="J72" s="200" t="str">
        <f>+A72</f>
        <v>Bridge Loan Closing costs &amp; legal fees</v>
      </c>
      <c r="K72" s="200"/>
      <c r="L72" s="200"/>
      <c r="M72" s="200"/>
      <c r="N72" s="200"/>
      <c r="O72" s="200"/>
      <c r="P72" s="200"/>
      <c r="Q72" s="200"/>
      <c r="R72" s="200"/>
      <c r="S72" s="200"/>
      <c r="T72" s="200"/>
      <c r="U72" s="200"/>
      <c r="V72" s="200"/>
      <c r="W72" s="200"/>
      <c r="X72" s="200"/>
      <c r="Y72" s="200"/>
      <c r="Z72" s="200"/>
      <c r="AA72" s="200"/>
      <c r="AB72" s="200"/>
      <c r="AC72" s="200"/>
      <c r="AD72" s="200"/>
      <c r="AE72" s="200"/>
      <c r="AF72" s="200"/>
      <c r="AG72" s="200"/>
      <c r="AH72" s="200"/>
      <c r="AI72" s="200"/>
      <c r="AJ72" s="200"/>
      <c r="AK72" s="200"/>
      <c r="AL72" s="200"/>
      <c r="AM72" s="200"/>
      <c r="AN72" s="200"/>
    </row>
    <row r="73" spans="1:40" ht="12.75">
      <c r="A73" s="215" t="s">
        <v>59</v>
      </c>
      <c r="B73" s="205"/>
      <c r="C73" s="228"/>
      <c r="D73" s="228"/>
      <c r="E73" s="116"/>
      <c r="F73" s="200"/>
      <c r="G73" s="214"/>
      <c r="H73" s="214"/>
      <c r="I73" s="200" t="str">
        <f>+I$5</f>
        <v>Cost Category</v>
      </c>
      <c r="J73" s="200"/>
      <c r="K73" s="200"/>
      <c r="L73" s="200"/>
      <c r="M73" s="200"/>
      <c r="N73" s="200"/>
      <c r="O73" s="200"/>
      <c r="P73" s="200"/>
      <c r="Q73" s="200"/>
      <c r="R73" s="200"/>
      <c r="S73" s="200"/>
      <c r="T73" s="200"/>
      <c r="U73" s="200"/>
      <c r="V73" s="200"/>
      <c r="W73" s="200"/>
      <c r="X73" s="200"/>
      <c r="Y73" s="200"/>
      <c r="Z73" s="200"/>
      <c r="AA73" s="200"/>
      <c r="AB73" s="200"/>
      <c r="AC73" s="200"/>
      <c r="AD73" s="200"/>
      <c r="AE73" s="200"/>
      <c r="AF73" s="200"/>
      <c r="AG73" s="200"/>
      <c r="AH73" s="200"/>
      <c r="AI73" s="200"/>
      <c r="AJ73" s="200"/>
      <c r="AK73" s="200"/>
      <c r="AL73" s="200"/>
      <c r="AM73" s="200"/>
      <c r="AN73" s="200"/>
    </row>
    <row r="74" spans="1:40" ht="12.75">
      <c r="A74" s="209" t="s">
        <v>79</v>
      </c>
      <c r="B74" s="210"/>
      <c r="C74" s="37"/>
      <c r="D74" s="430"/>
      <c r="E74" s="31">
        <f>IF(I74="Cost Category",DSUM('Disbursement Req'!A$5:Q$164,11,J73:J74),DSUM('Disbursement Req'!A$5:Q$164,11,I73:I74))</f>
        <v>0</v>
      </c>
      <c r="F74" s="200"/>
      <c r="G74" s="424"/>
      <c r="H74" s="211"/>
      <c r="I74" s="200" t="str">
        <f>+A74</f>
        <v>Other Financing - Tax credit fees</v>
      </c>
      <c r="J74" s="200" t="str">
        <f>+J$6</f>
        <v>Cost Category</v>
      </c>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0"/>
      <c r="AK74" s="200"/>
      <c r="AL74" s="200"/>
      <c r="AM74" s="200"/>
      <c r="AN74" s="200"/>
    </row>
    <row r="75" spans="1:40" ht="12.75">
      <c r="A75" s="209" t="s">
        <v>80</v>
      </c>
      <c r="B75" s="210"/>
      <c r="C75" s="37"/>
      <c r="D75" s="431"/>
      <c r="E75" s="31">
        <f>IF(I75="Cost Category",DSUM('Disbursement Req'!A$5:Q$164,11,J74:J75),DSUM('Disbursement Req'!A$5:Q$164,11,I74:I75))</f>
        <v>0</v>
      </c>
      <c r="F75" s="200"/>
      <c r="G75" s="425"/>
      <c r="H75" s="211"/>
      <c r="I75" s="200" t="str">
        <f>+I$5</f>
        <v>Cost Category</v>
      </c>
      <c r="J75" s="200" t="str">
        <f>+A75</f>
        <v>Other Financing - Tax and/or bond counsel</v>
      </c>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0"/>
      <c r="AK75" s="200"/>
      <c r="AL75" s="200"/>
      <c r="AM75" s="200"/>
      <c r="AN75" s="200"/>
    </row>
    <row r="76" spans="1:40" ht="12.75">
      <c r="A76" s="209" t="s">
        <v>81</v>
      </c>
      <c r="B76" s="210"/>
      <c r="C76" s="37"/>
      <c r="D76" s="431"/>
      <c r="E76" s="31">
        <f>IF(I76="Cost Category",DSUM('Disbursement Req'!A$5:Q$164,11,J75:J76),DSUM('Disbursement Req'!A$5:Q$164,11,I75:I76))</f>
        <v>0</v>
      </c>
      <c r="F76" s="200"/>
      <c r="G76" s="425"/>
      <c r="H76" s="211"/>
      <c r="I76" s="200" t="str">
        <f>+A76</f>
        <v>Other Financing - Payment bonds</v>
      </c>
      <c r="J76" s="200" t="str">
        <f>+J$6</f>
        <v>Cost Category</v>
      </c>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row>
    <row r="77" spans="1:40" ht="12.75">
      <c r="A77" s="209" t="s">
        <v>82</v>
      </c>
      <c r="B77" s="210"/>
      <c r="C77" s="37"/>
      <c r="D77" s="431"/>
      <c r="E77" s="31">
        <f>IF(I77="Cost Category",DSUM('Disbursement Req'!A$5:Q$164,11,J76:J77),DSUM('Disbursement Req'!A$5:Q$164,11,I76:I77))</f>
        <v>0</v>
      </c>
      <c r="F77" s="200"/>
      <c r="G77" s="425"/>
      <c r="H77" s="211"/>
      <c r="I77" s="200" t="str">
        <f>+I$5</f>
        <v>Cost Category</v>
      </c>
      <c r="J77" s="200" t="str">
        <f>+A77</f>
        <v>Other Financing - Performance bonds</v>
      </c>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0"/>
      <c r="AK77" s="200"/>
      <c r="AL77" s="200"/>
      <c r="AM77" s="200"/>
      <c r="AN77" s="200"/>
    </row>
    <row r="78" spans="1:40" ht="12.75">
      <c r="A78" s="209" t="s">
        <v>83</v>
      </c>
      <c r="B78" s="210"/>
      <c r="C78" s="37"/>
      <c r="D78" s="431"/>
      <c r="E78" s="31">
        <f>IF(I78="Cost Category",DSUM('Disbursement Req'!A$5:Q$164,11,J77:J78),DSUM('Disbursement Req'!A$5:Q$164,11,I77:I78))</f>
        <v>0</v>
      </c>
      <c r="F78" s="200"/>
      <c r="G78" s="425"/>
      <c r="H78" s="211"/>
      <c r="I78" s="200" t="str">
        <f>+A78</f>
        <v>Other Financing - Credit enhancement fees</v>
      </c>
      <c r="J78" s="200" t="str">
        <f>+J$6</f>
        <v>Cost Category</v>
      </c>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row>
    <row r="79" spans="1:40" ht="25.5">
      <c r="A79" s="209" t="s">
        <v>84</v>
      </c>
      <c r="B79" s="210"/>
      <c r="C79" s="37"/>
      <c r="D79" s="431"/>
      <c r="E79" s="31">
        <f>IF(I79="Cost Category",DSUM('Disbursement Req'!A$5:Q$164,11,J78:J79),DSUM('Disbursement Req'!A$5:Q$164,11,I78:I79))</f>
        <v>0</v>
      </c>
      <c r="F79" s="200"/>
      <c r="G79" s="425"/>
      <c r="H79" s="211"/>
      <c r="I79" s="200" t="str">
        <f>+I$5</f>
        <v>Cost Category</v>
      </c>
      <c r="J79" s="200" t="str">
        <f>+A79</f>
        <v>Other Financing - Mortgage insurance premiums</v>
      </c>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row>
    <row r="80" spans="1:40" ht="25.5">
      <c r="A80" s="209" t="s">
        <v>85</v>
      </c>
      <c r="B80" s="210"/>
      <c r="C80" s="37"/>
      <c r="D80" s="431"/>
      <c r="E80" s="31">
        <f>IF(I80="Cost Category",DSUM('Disbursement Req'!A$5:Q$164,11,J79:J80),DSUM('Disbursement Req'!A$5:Q$164,11,I79:I80))</f>
        <v>0</v>
      </c>
      <c r="F80" s="200"/>
      <c r="G80" s="425"/>
      <c r="H80" s="211"/>
      <c r="I80" s="200" t="str">
        <f>+A80</f>
        <v>Other Financing - Cost of underwriting &amp; issuance</v>
      </c>
      <c r="J80" s="200" t="str">
        <f>+J$6</f>
        <v>Cost Category</v>
      </c>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row>
    <row r="81" spans="1:40" ht="25.5">
      <c r="A81" s="209" t="s">
        <v>86</v>
      </c>
      <c r="B81" s="210"/>
      <c r="C81" s="37"/>
      <c r="D81" s="431"/>
      <c r="E81" s="352">
        <f>IF(I81="Cost Category",DSUM('Disbursement Req'!A$5:Q$164,11,J80:J81),DSUM('Disbursement Req'!A$5:Q$164,11,I80:I81))</f>
        <v>0</v>
      </c>
      <c r="F81" s="200"/>
      <c r="G81" s="425"/>
      <c r="H81" s="211"/>
      <c r="I81" s="200" t="str">
        <f>+I$5</f>
        <v>Cost Category</v>
      </c>
      <c r="J81" s="200" t="str">
        <f>+A81</f>
        <v>Other Financing - Syndication organizational cost</v>
      </c>
      <c r="K81" s="200"/>
      <c r="L81" s="200"/>
      <c r="M81" s="200"/>
      <c r="N81" s="200"/>
      <c r="O81" s="200"/>
      <c r="P81" s="200"/>
      <c r="Q81" s="200"/>
      <c r="R81" s="200"/>
      <c r="S81" s="200"/>
      <c r="T81" s="200"/>
      <c r="U81" s="200"/>
      <c r="V81" s="200"/>
      <c r="W81" s="200"/>
      <c r="X81" s="200"/>
      <c r="Y81" s="200"/>
      <c r="Z81" s="200"/>
      <c r="AA81" s="200"/>
      <c r="AB81" s="200"/>
      <c r="AC81" s="200"/>
      <c r="AD81" s="200"/>
      <c r="AE81" s="200"/>
      <c r="AF81" s="200"/>
      <c r="AG81" s="200"/>
      <c r="AH81" s="200"/>
      <c r="AI81" s="200"/>
      <c r="AJ81" s="200"/>
      <c r="AK81" s="200"/>
      <c r="AL81" s="200"/>
      <c r="AM81" s="200"/>
      <c r="AN81" s="200"/>
    </row>
    <row r="82" spans="1:40" ht="12.75">
      <c r="A82" s="209" t="s">
        <v>87</v>
      </c>
      <c r="B82" s="210"/>
      <c r="C82" s="37"/>
      <c r="D82" s="431"/>
      <c r="E82" s="31">
        <f>IF(I82="Cost Category",DSUM('Disbursement Req'!A$5:Q$164,11,J81:J82),DSUM('Disbursement Req'!A$5:Q$164,11,I81:I82))</f>
        <v>0</v>
      </c>
      <c r="F82" s="200"/>
      <c r="G82" s="425"/>
      <c r="H82" s="211"/>
      <c r="I82" s="200" t="str">
        <f>+A82</f>
        <v>Other Financing - Tax opinion</v>
      </c>
      <c r="J82" s="200" t="str">
        <f>+J$6</f>
        <v>Cost Category</v>
      </c>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row>
    <row r="83" spans="1:40" ht="12.75">
      <c r="A83" s="209" t="s">
        <v>88</v>
      </c>
      <c r="B83" s="210"/>
      <c r="C83" s="37"/>
      <c r="D83" s="431"/>
      <c r="E83" s="31">
        <f>IF(I83="Cost Category",DSUM('Disbursement Req'!A$5:Q$164,11,J82:J83),DSUM('Disbursement Req'!A$5:Q$164,11,I82:I83))</f>
        <v>0</v>
      </c>
      <c r="F83" s="200"/>
      <c r="G83" s="425"/>
      <c r="H83" s="211"/>
      <c r="I83" s="200" t="str">
        <f>+I$5</f>
        <v>Cost Category</v>
      </c>
      <c r="J83" s="200" t="str">
        <f>+A83</f>
        <v>Other Financing - Contractor Guarantee Fee</v>
      </c>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row>
    <row r="84" spans="1:40" ht="12.75">
      <c r="A84" s="209" t="s">
        <v>89</v>
      </c>
      <c r="B84" s="210"/>
      <c r="C84" s="37"/>
      <c r="D84" s="431"/>
      <c r="E84" s="31">
        <f>IF(I84="Cost Category",DSUM('Disbursement Req'!A$5:Q$164,11,J83:J84),DSUM('Disbursement Req'!A$5:Q$164,11,I83:I84))</f>
        <v>0</v>
      </c>
      <c r="F84" s="200"/>
      <c r="G84" s="425"/>
      <c r="H84" s="211"/>
      <c r="I84" s="200" t="str">
        <f>+A84</f>
        <v>Other Financing - Developer Guarantee Fee</v>
      </c>
      <c r="J84" s="200" t="str">
        <f>+J$6</f>
        <v>Cost Category</v>
      </c>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row>
    <row r="85" spans="1:40" ht="13.5" thickBot="1">
      <c r="A85" s="212" t="s">
        <v>58</v>
      </c>
      <c r="B85" s="231"/>
      <c r="C85" s="38"/>
      <c r="D85" s="437"/>
      <c r="E85" s="32">
        <f>IF(I85="Cost Category",DSUM('Disbursement Req'!A$5:Q$164,11,J84:J85),DSUM('Disbursement Req'!A$5:Q$164,11,I84:I85))</f>
        <v>0</v>
      </c>
      <c r="F85" s="200"/>
      <c r="G85" s="425"/>
      <c r="H85" s="211"/>
      <c r="I85" s="200" t="str">
        <f>+I$5</f>
        <v>Cost Category</v>
      </c>
      <c r="J85" s="200" t="str">
        <f>+A85</f>
        <v>Other Financing Costs</v>
      </c>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200"/>
      <c r="AL85" s="200"/>
      <c r="AM85" s="200"/>
      <c r="AN85" s="200"/>
    </row>
    <row r="86" spans="1:40" ht="13.5" thickTop="1">
      <c r="A86" s="215" t="s">
        <v>23</v>
      </c>
      <c r="B86" s="205"/>
      <c r="C86" s="39">
        <f>+SUM(C52:C85)</f>
        <v>0</v>
      </c>
      <c r="D86" s="80"/>
      <c r="E86" s="33">
        <f>+SUM(E52:E85)</f>
        <v>0</v>
      </c>
      <c r="F86" s="200"/>
      <c r="G86" s="426"/>
      <c r="H86" s="211"/>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0"/>
      <c r="AK86" s="200"/>
      <c r="AL86" s="200"/>
      <c r="AM86" s="200"/>
      <c r="AN86" s="200"/>
    </row>
    <row r="87" spans="1:40" ht="12.75">
      <c r="A87" s="213">
        <f>IF(D86&gt;C86,"HOME BUDGETED AMOUNT EXCEEDS TOTAL BUDGETED AMOUNT","")</f>
      </c>
      <c r="B87" s="205"/>
      <c r="D87" s="213">
        <f>IF(E86&gt;D86,"REQUESTED FUNDS EXCEEDS HOME BUDGETED AMOUNT","")</f>
      </c>
      <c r="E87" s="116"/>
      <c r="F87" s="200"/>
      <c r="G87" s="214"/>
      <c r="H87" s="214"/>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K87" s="200"/>
      <c r="AL87" s="200"/>
      <c r="AM87" s="200"/>
      <c r="AN87" s="200"/>
    </row>
    <row r="88" spans="1:40" ht="12.75">
      <c r="A88" s="215" t="s">
        <v>24</v>
      </c>
      <c r="B88" s="205"/>
      <c r="C88" s="213">
        <f>+IF(D90&gt;0,"PLEASE DISCUSS WITH YOUR PERFORMANCE SPECIALIST PRIOR TO BUDGETING HOME FUNDS FOR RESERVES","")</f>
      </c>
      <c r="D88" s="228"/>
      <c r="E88" s="116"/>
      <c r="F88" s="200"/>
      <c r="G88" s="214"/>
      <c r="H88" s="214"/>
      <c r="I88" s="200" t="str">
        <f>+I$5</f>
        <v>Cost Category</v>
      </c>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0"/>
      <c r="AK88" s="200"/>
      <c r="AL88" s="200"/>
      <c r="AM88" s="200"/>
      <c r="AN88" s="200"/>
    </row>
    <row r="89" spans="1:40" ht="12.75">
      <c r="A89" s="209" t="s">
        <v>25</v>
      </c>
      <c r="B89" s="210"/>
      <c r="C89" s="37"/>
      <c r="D89" s="216"/>
      <c r="E89" s="34"/>
      <c r="F89" s="200"/>
      <c r="G89" s="424"/>
      <c r="H89" s="211"/>
      <c r="I89" s="200" t="str">
        <f>+A89</f>
        <v>Rent-up</v>
      </c>
      <c r="J89" s="200" t="str">
        <f>+J$6</f>
        <v>Cost Category</v>
      </c>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0"/>
      <c r="AK89" s="200"/>
      <c r="AL89" s="200"/>
      <c r="AM89" s="200"/>
      <c r="AN89" s="200"/>
    </row>
    <row r="90" spans="1:40" ht="12.75">
      <c r="A90" s="209" t="s">
        <v>26</v>
      </c>
      <c r="B90" s="210"/>
      <c r="C90" s="37"/>
      <c r="D90" s="37"/>
      <c r="E90" s="31">
        <f>IF(I90="Cost Category",DSUM('Disbursement Req'!A$5:Q$164,11,J89:J90),DSUM('Disbursement Req'!A$5:Q$164,11,I89:I90))</f>
        <v>0</v>
      </c>
      <c r="F90" s="200"/>
      <c r="G90" s="425"/>
      <c r="H90" s="211"/>
      <c r="I90" s="200" t="str">
        <f>+I$5</f>
        <v>Cost Category</v>
      </c>
      <c r="J90" s="200" t="str">
        <f>+A90</f>
        <v>Operating</v>
      </c>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0"/>
      <c r="AK90" s="200"/>
      <c r="AL90" s="200"/>
      <c r="AM90" s="200"/>
      <c r="AN90" s="200"/>
    </row>
    <row r="91" spans="1:40" ht="12.75">
      <c r="A91" s="209" t="s">
        <v>27</v>
      </c>
      <c r="B91" s="210"/>
      <c r="C91" s="37"/>
      <c r="D91" s="216"/>
      <c r="E91" s="34"/>
      <c r="F91" s="200"/>
      <c r="G91" s="425"/>
      <c r="H91" s="211"/>
      <c r="I91" s="200" t="str">
        <f>+A91</f>
        <v>Replacement </v>
      </c>
      <c r="J91" s="200" t="str">
        <f>+J$6</f>
        <v>Cost Category</v>
      </c>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row>
    <row r="92" spans="1:40" ht="13.5" thickBot="1">
      <c r="A92" s="212" t="s">
        <v>28</v>
      </c>
      <c r="B92" s="231"/>
      <c r="C92" s="38"/>
      <c r="D92" s="224"/>
      <c r="E92" s="54"/>
      <c r="F92" s="200"/>
      <c r="G92" s="425"/>
      <c r="H92" s="211"/>
      <c r="I92" s="200" t="str">
        <f>+I90</f>
        <v>Cost Category</v>
      </c>
      <c r="J92" s="200" t="str">
        <f>+A92</f>
        <v>Escrows</v>
      </c>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row>
    <row r="93" spans="1:40" ht="13.5" thickTop="1">
      <c r="A93" s="215" t="s">
        <v>29</v>
      </c>
      <c r="B93" s="205"/>
      <c r="C93" s="39">
        <f>+SUM(C89:C92)</f>
        <v>0</v>
      </c>
      <c r="D93" s="39">
        <f>+SUM(D89:D92)</f>
        <v>0</v>
      </c>
      <c r="E93" s="33">
        <f>+SUM(E89:E92)</f>
        <v>0</v>
      </c>
      <c r="F93" s="200"/>
      <c r="G93" s="426"/>
      <c r="H93" s="211"/>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row>
    <row r="94" spans="1:40" ht="12.75">
      <c r="A94" s="213">
        <f>IF(D93&gt;C93,"HOME BUDGETED AMOUNT EXCEEDS TOTAL BUDGETED AMOUNT","")</f>
      </c>
      <c r="B94" s="205"/>
      <c r="D94" s="213">
        <f>IF(E93&gt;D93,"REQUESTED FUNDS EXCEEDS HOME BUDGETED AMOUNT","")</f>
      </c>
      <c r="E94" s="116"/>
      <c r="F94" s="200"/>
      <c r="G94" s="214"/>
      <c r="H94" s="214"/>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row>
    <row r="95" spans="1:40" ht="12.75">
      <c r="A95" s="215" t="s">
        <v>352</v>
      </c>
      <c r="B95" s="205"/>
      <c r="C95" s="216"/>
      <c r="D95" s="235">
        <f>+SUM(D93,D86,D48,D42,D20,D8)</f>
        <v>0</v>
      </c>
      <c r="E95" s="34"/>
      <c r="F95" s="200"/>
      <c r="G95" s="236">
        <f>+IF(D95&gt;'Final Sources of Funds'!D7,"DOES NOT MATCH THE FINAL SOURCES OF FUNDS EXHIBIT","")</f>
      </c>
      <c r="H95" s="214"/>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row>
    <row r="96" spans="1:40" ht="15" customHeight="1">
      <c r="A96" s="215" t="s">
        <v>353</v>
      </c>
      <c r="B96" s="205"/>
      <c r="C96" s="221"/>
      <c r="D96" s="237"/>
      <c r="E96" s="31">
        <f>+SUM(E93,E86,E48,E42,E20,E8)</f>
        <v>0</v>
      </c>
      <c r="F96" s="200"/>
      <c r="G96" s="236">
        <f>+IF(E96&gt;D95,"REQUESTED MORE FUNDS THAN AVAILABLE","")</f>
      </c>
      <c r="H96" s="214"/>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row>
    <row r="97" spans="1:40" ht="12.75">
      <c r="A97" s="215"/>
      <c r="B97" s="205"/>
      <c r="C97" s="228"/>
      <c r="D97" s="228"/>
      <c r="E97" s="116"/>
      <c r="F97" s="200"/>
      <c r="G97" s="214"/>
      <c r="H97" s="214"/>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0"/>
      <c r="AK97" s="200"/>
      <c r="AL97" s="200"/>
      <c r="AM97" s="200"/>
      <c r="AN97" s="200"/>
    </row>
    <row r="98" spans="1:40" ht="12.75">
      <c r="A98" s="238" t="s">
        <v>57</v>
      </c>
      <c r="B98" s="239"/>
      <c r="C98" s="240">
        <f>+C8+C20+C42+C48+C93+C86</f>
        <v>0</v>
      </c>
      <c r="D98" s="241"/>
      <c r="E98" s="58"/>
      <c r="F98" s="200"/>
      <c r="G98" s="214"/>
      <c r="H98" s="214"/>
      <c r="I98" s="200"/>
      <c r="J98" s="200"/>
      <c r="K98" s="200"/>
      <c r="L98" s="200"/>
      <c r="M98" s="200"/>
      <c r="N98" s="200"/>
      <c r="O98" s="200"/>
      <c r="P98" s="200"/>
      <c r="Q98" s="200"/>
      <c r="R98" s="200"/>
      <c r="S98" s="200"/>
      <c r="T98" s="200"/>
      <c r="U98" s="200"/>
      <c r="V98" s="200"/>
      <c r="W98" s="200"/>
      <c r="X98" s="200"/>
      <c r="Y98" s="200"/>
      <c r="Z98" s="200"/>
      <c r="AA98" s="200"/>
      <c r="AB98" s="200"/>
      <c r="AC98" s="200"/>
      <c r="AD98" s="200"/>
      <c r="AE98" s="200"/>
      <c r="AF98" s="200"/>
      <c r="AG98" s="200"/>
      <c r="AH98" s="200"/>
      <c r="AI98" s="200"/>
      <c r="AJ98" s="200"/>
      <c r="AK98" s="200"/>
      <c r="AL98" s="200"/>
      <c r="AM98" s="200"/>
      <c r="AN98" s="200"/>
    </row>
    <row r="99" spans="1:40" ht="12.75">
      <c r="A99" s="242" t="s">
        <v>56</v>
      </c>
      <c r="B99" s="243"/>
      <c r="C99" s="37"/>
      <c r="D99" s="244"/>
      <c r="E99" s="59"/>
      <c r="F99" s="200"/>
      <c r="G99" s="214"/>
      <c r="H99" s="214"/>
      <c r="I99" s="200"/>
      <c r="J99" s="200"/>
      <c r="K99" s="200"/>
      <c r="L99" s="200"/>
      <c r="M99" s="200"/>
      <c r="N99" s="200"/>
      <c r="O99" s="200"/>
      <c r="P99" s="200"/>
      <c r="Q99" s="200"/>
      <c r="R99" s="200"/>
      <c r="S99" s="200"/>
      <c r="T99" s="200"/>
      <c r="U99" s="200"/>
      <c r="V99" s="200"/>
      <c r="W99" s="200"/>
      <c r="X99" s="200"/>
      <c r="Y99" s="200"/>
      <c r="Z99" s="200"/>
      <c r="AA99" s="200"/>
      <c r="AB99" s="200"/>
      <c r="AC99" s="200"/>
      <c r="AD99" s="200"/>
      <c r="AE99" s="200"/>
      <c r="AF99" s="200"/>
      <c r="AG99" s="200"/>
      <c r="AH99" s="200"/>
      <c r="AI99" s="200"/>
      <c r="AJ99" s="200"/>
      <c r="AK99" s="200"/>
      <c r="AL99" s="200"/>
      <c r="AM99" s="200"/>
      <c r="AN99" s="200"/>
    </row>
    <row r="100" spans="1:40" ht="12.75">
      <c r="A100" s="238" t="s">
        <v>34</v>
      </c>
      <c r="B100" s="239"/>
      <c r="C100" s="240">
        <f>+C98-C99</f>
        <v>0</v>
      </c>
      <c r="D100" s="245"/>
      <c r="E100" s="60"/>
      <c r="F100" s="200"/>
      <c r="G100" s="214"/>
      <c r="H100" s="214"/>
      <c r="I100" s="200"/>
      <c r="J100" s="200"/>
      <c r="K100" s="200"/>
      <c r="L100" s="200"/>
      <c r="M100" s="200"/>
      <c r="N100" s="200"/>
      <c r="O100" s="200"/>
      <c r="P100" s="200"/>
      <c r="Q100" s="200"/>
      <c r="R100" s="200"/>
      <c r="S100" s="200"/>
      <c r="T100" s="200"/>
      <c r="U100" s="200"/>
      <c r="V100" s="200"/>
      <c r="W100" s="200"/>
      <c r="X100" s="200"/>
      <c r="Y100" s="200"/>
      <c r="Z100" s="200"/>
      <c r="AA100" s="200"/>
      <c r="AB100" s="200"/>
      <c r="AC100" s="200"/>
      <c r="AD100" s="200"/>
      <c r="AE100" s="200"/>
      <c r="AF100" s="200"/>
      <c r="AG100" s="200"/>
      <c r="AH100" s="200"/>
      <c r="AI100" s="200"/>
      <c r="AJ100" s="200"/>
      <c r="AK100" s="200"/>
      <c r="AL100" s="200"/>
      <c r="AM100" s="200"/>
      <c r="AN100" s="200"/>
    </row>
    <row r="101" spans="1:2" ht="13.5" hidden="1" thickBot="1">
      <c r="A101" s="200"/>
      <c r="B101" s="200"/>
    </row>
    <row r="102" spans="1:7" ht="12.75" hidden="1">
      <c r="A102" s="247" t="s">
        <v>112</v>
      </c>
      <c r="B102" s="248"/>
      <c r="C102" s="249"/>
      <c r="D102" s="249"/>
      <c r="E102" s="250"/>
      <c r="G102" s="433"/>
    </row>
    <row r="103" spans="1:7" ht="12.75" hidden="1">
      <c r="A103" s="251"/>
      <c r="B103" s="252"/>
      <c r="C103" s="253"/>
      <c r="D103" s="253"/>
      <c r="E103" s="254"/>
      <c r="G103" s="434"/>
    </row>
    <row r="104" spans="1:7" ht="12.75" hidden="1">
      <c r="A104" s="251"/>
      <c r="B104" s="252"/>
      <c r="C104" s="253"/>
      <c r="D104" s="253"/>
      <c r="E104" s="254"/>
      <c r="G104" s="434"/>
    </row>
    <row r="105" spans="1:7" ht="12.75" hidden="1">
      <c r="A105" s="251"/>
      <c r="B105" s="252"/>
      <c r="C105" s="253"/>
      <c r="D105" s="253"/>
      <c r="E105" s="254"/>
      <c r="G105" s="434"/>
    </row>
    <row r="106" spans="1:7" ht="12.75" hidden="1">
      <c r="A106" s="251"/>
      <c r="B106" s="252"/>
      <c r="C106" s="253"/>
      <c r="D106" s="253"/>
      <c r="E106" s="254"/>
      <c r="G106" s="434"/>
    </row>
    <row r="107" spans="1:7" ht="13.5" hidden="1" thickBot="1">
      <c r="A107" s="255"/>
      <c r="B107" s="256"/>
      <c r="C107" s="257"/>
      <c r="D107" s="257"/>
      <c r="E107" s="258"/>
      <c r="G107" s="434"/>
    </row>
    <row r="108" spans="1:7" ht="14.25" hidden="1" thickBot="1" thickTop="1">
      <c r="A108" s="259" t="s">
        <v>113</v>
      </c>
      <c r="B108" s="260"/>
      <c r="C108" s="261">
        <f>+SUM(C103:C107)</f>
        <v>0</v>
      </c>
      <c r="D108" s="261">
        <f>+SUM(D103:D107)</f>
        <v>0</v>
      </c>
      <c r="E108" s="51">
        <f>+SUM(E103:E107)</f>
        <v>0</v>
      </c>
      <c r="G108" s="435"/>
    </row>
    <row r="109" spans="1:2" ht="12.75" hidden="1">
      <c r="A109" s="200"/>
      <c r="B109" s="200"/>
    </row>
    <row r="110" spans="1:5" ht="12.75" hidden="1">
      <c r="A110" s="238" t="s">
        <v>114</v>
      </c>
      <c r="B110" s="239"/>
      <c r="C110" s="240">
        <f>+C100+C108</f>
        <v>0</v>
      </c>
      <c r="D110" s="240">
        <f>+D100+D108</f>
        <v>0</v>
      </c>
      <c r="E110" s="31">
        <f>+E100+E108</f>
        <v>0</v>
      </c>
    </row>
    <row r="111" spans="1:42" ht="12.75">
      <c r="A111" s="200"/>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row>
    <row r="112" spans="1:42" ht="12.75">
      <c r="A112" s="200"/>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0"/>
      <c r="AK112" s="200"/>
      <c r="AL112" s="200"/>
      <c r="AM112" s="200"/>
      <c r="AN112" s="200"/>
      <c r="AO112" s="200"/>
      <c r="AP112" s="200"/>
    </row>
    <row r="113" spans="1:42" ht="12.75">
      <c r="A113" s="200"/>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c r="AA113" s="200"/>
      <c r="AB113" s="200"/>
      <c r="AC113" s="200"/>
      <c r="AD113" s="200"/>
      <c r="AE113" s="200"/>
      <c r="AF113" s="200"/>
      <c r="AG113" s="200"/>
      <c r="AH113" s="200"/>
      <c r="AI113" s="200"/>
      <c r="AJ113" s="200"/>
      <c r="AK113" s="200"/>
      <c r="AL113" s="200"/>
      <c r="AM113" s="200"/>
      <c r="AN113" s="200"/>
      <c r="AO113" s="200"/>
      <c r="AP113" s="200"/>
    </row>
    <row r="114" spans="1:42" ht="12.75">
      <c r="A114" s="200"/>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c r="AB114" s="200"/>
      <c r="AC114" s="200"/>
      <c r="AD114" s="200"/>
      <c r="AE114" s="200"/>
      <c r="AF114" s="200"/>
      <c r="AG114" s="200"/>
      <c r="AH114" s="200"/>
      <c r="AI114" s="200"/>
      <c r="AJ114" s="200"/>
      <c r="AK114" s="200"/>
      <c r="AL114" s="200"/>
      <c r="AM114" s="200"/>
      <c r="AN114" s="200"/>
      <c r="AO114" s="200"/>
      <c r="AP114" s="200"/>
    </row>
    <row r="115" spans="1:42" ht="12.75">
      <c r="A115" s="200"/>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c r="AB115" s="200"/>
      <c r="AC115" s="200"/>
      <c r="AD115" s="200"/>
      <c r="AE115" s="200"/>
      <c r="AF115" s="200"/>
      <c r="AG115" s="200"/>
      <c r="AH115" s="200"/>
      <c r="AI115" s="200"/>
      <c r="AJ115" s="200"/>
      <c r="AK115" s="200"/>
      <c r="AL115" s="200"/>
      <c r="AM115" s="200"/>
      <c r="AN115" s="200"/>
      <c r="AO115" s="200"/>
      <c r="AP115" s="200"/>
    </row>
    <row r="116" spans="1:42" ht="12.75">
      <c r="A116" s="200"/>
      <c r="B116" s="200"/>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c r="AB116" s="200"/>
      <c r="AC116" s="200"/>
      <c r="AD116" s="200"/>
      <c r="AE116" s="200"/>
      <c r="AF116" s="200"/>
      <c r="AG116" s="200"/>
      <c r="AH116" s="200"/>
      <c r="AI116" s="200"/>
      <c r="AJ116" s="200"/>
      <c r="AK116" s="200"/>
      <c r="AL116" s="200"/>
      <c r="AM116" s="200"/>
      <c r="AN116" s="200"/>
      <c r="AO116" s="200"/>
      <c r="AP116" s="200"/>
    </row>
    <row r="117" spans="1:42" ht="12.75">
      <c r="A117" s="200"/>
      <c r="B117" s="200"/>
      <c r="C117" s="200"/>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c r="AA117" s="200"/>
      <c r="AB117" s="200"/>
      <c r="AC117" s="200"/>
      <c r="AD117" s="200"/>
      <c r="AE117" s="200"/>
      <c r="AF117" s="200"/>
      <c r="AG117" s="200"/>
      <c r="AH117" s="200"/>
      <c r="AI117" s="200"/>
      <c r="AJ117" s="200"/>
      <c r="AK117" s="200"/>
      <c r="AL117" s="200"/>
      <c r="AM117" s="200"/>
      <c r="AN117" s="200"/>
      <c r="AO117" s="200"/>
      <c r="AP117" s="200"/>
    </row>
    <row r="118" spans="1:42" ht="12.75">
      <c r="A118" s="200"/>
      <c r="B118" s="200"/>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c r="AB118" s="200"/>
      <c r="AC118" s="200"/>
      <c r="AD118" s="200"/>
      <c r="AE118" s="200"/>
      <c r="AF118" s="200"/>
      <c r="AG118" s="200"/>
      <c r="AH118" s="200"/>
      <c r="AI118" s="200"/>
      <c r="AJ118" s="200"/>
      <c r="AK118" s="200"/>
      <c r="AL118" s="200"/>
      <c r="AM118" s="200"/>
      <c r="AN118" s="200"/>
      <c r="AO118" s="200"/>
      <c r="AP118" s="200"/>
    </row>
    <row r="119" spans="1:42" ht="12.75">
      <c r="A119" s="200"/>
      <c r="B119" s="200"/>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c r="AB119" s="200"/>
      <c r="AC119" s="200"/>
      <c r="AD119" s="200"/>
      <c r="AE119" s="200"/>
      <c r="AF119" s="200"/>
      <c r="AG119" s="200"/>
      <c r="AH119" s="200"/>
      <c r="AI119" s="200"/>
      <c r="AJ119" s="200"/>
      <c r="AK119" s="200"/>
      <c r="AL119" s="200"/>
      <c r="AM119" s="200"/>
      <c r="AN119" s="200"/>
      <c r="AO119" s="200"/>
      <c r="AP119" s="200"/>
    </row>
    <row r="120" spans="1:42" ht="12.75">
      <c r="A120" s="200"/>
      <c r="B120" s="200"/>
      <c r="C120" s="200"/>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c r="AA120" s="200"/>
      <c r="AB120" s="200"/>
      <c r="AC120" s="200"/>
      <c r="AD120" s="200"/>
      <c r="AE120" s="200"/>
      <c r="AF120" s="200"/>
      <c r="AG120" s="200"/>
      <c r="AH120" s="200"/>
      <c r="AI120" s="200"/>
      <c r="AJ120" s="200"/>
      <c r="AK120" s="200"/>
      <c r="AL120" s="200"/>
      <c r="AM120" s="200"/>
      <c r="AN120" s="200"/>
      <c r="AO120" s="200"/>
      <c r="AP120" s="200"/>
    </row>
    <row r="121" spans="1:42" ht="12.75">
      <c r="A121" s="200"/>
      <c r="B121" s="200"/>
      <c r="C121" s="200"/>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c r="AA121" s="200"/>
      <c r="AB121" s="200"/>
      <c r="AC121" s="200"/>
      <c r="AD121" s="200"/>
      <c r="AE121" s="200"/>
      <c r="AF121" s="200"/>
      <c r="AG121" s="200"/>
      <c r="AH121" s="200"/>
      <c r="AI121" s="200"/>
      <c r="AJ121" s="200"/>
      <c r="AK121" s="200"/>
      <c r="AL121" s="200"/>
      <c r="AM121" s="200"/>
      <c r="AN121" s="200"/>
      <c r="AO121" s="200"/>
      <c r="AP121" s="200"/>
    </row>
    <row r="122" spans="1:42" ht="12.75">
      <c r="A122" s="200"/>
      <c r="B122" s="200"/>
      <c r="C122" s="200"/>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c r="AA122" s="200"/>
      <c r="AB122" s="200"/>
      <c r="AC122" s="200"/>
      <c r="AD122" s="200"/>
      <c r="AE122" s="200"/>
      <c r="AF122" s="200"/>
      <c r="AG122" s="200"/>
      <c r="AH122" s="200"/>
      <c r="AI122" s="200"/>
      <c r="AJ122" s="200"/>
      <c r="AK122" s="200"/>
      <c r="AL122" s="200"/>
      <c r="AM122" s="200"/>
      <c r="AN122" s="200"/>
      <c r="AO122" s="200"/>
      <c r="AP122" s="200"/>
    </row>
    <row r="123" spans="1:42" ht="12.75">
      <c r="A123" s="200"/>
      <c r="B123" s="200"/>
      <c r="C123" s="200"/>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c r="AA123" s="200"/>
      <c r="AB123" s="200"/>
      <c r="AC123" s="200"/>
      <c r="AD123" s="200"/>
      <c r="AE123" s="200"/>
      <c r="AF123" s="200"/>
      <c r="AG123" s="200"/>
      <c r="AH123" s="200"/>
      <c r="AI123" s="200"/>
      <c r="AJ123" s="200"/>
      <c r="AK123" s="200"/>
      <c r="AL123" s="200"/>
      <c r="AM123" s="200"/>
      <c r="AN123" s="200"/>
      <c r="AO123" s="200"/>
      <c r="AP123" s="200"/>
    </row>
    <row r="124" spans="1:42" ht="12.75">
      <c r="A124" s="200"/>
      <c r="B124" s="200"/>
      <c r="C124" s="200"/>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c r="AA124" s="200"/>
      <c r="AB124" s="200"/>
      <c r="AC124" s="200"/>
      <c r="AD124" s="200"/>
      <c r="AE124" s="200"/>
      <c r="AF124" s="200"/>
      <c r="AG124" s="200"/>
      <c r="AH124" s="200"/>
      <c r="AI124" s="200"/>
      <c r="AJ124" s="200"/>
      <c r="AK124" s="200"/>
      <c r="AL124" s="200"/>
      <c r="AM124" s="200"/>
      <c r="AN124" s="200"/>
      <c r="AO124" s="200"/>
      <c r="AP124" s="200"/>
    </row>
    <row r="125" spans="1:42" ht="12.75">
      <c r="A125" s="200"/>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row>
    <row r="126" spans="1:42" ht="12.75">
      <c r="A126" s="200"/>
      <c r="B126" s="200"/>
      <c r="C126" s="200"/>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K126" s="200"/>
      <c r="AL126" s="200"/>
      <c r="AM126" s="200"/>
      <c r="AN126" s="200"/>
      <c r="AO126" s="200"/>
      <c r="AP126" s="200"/>
    </row>
    <row r="127" spans="1:42" ht="12.75">
      <c r="A127" s="200"/>
      <c r="B127" s="200"/>
      <c r="C127" s="200"/>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row>
    <row r="128" spans="1:42" ht="12.75">
      <c r="A128" s="200"/>
      <c r="B128" s="200"/>
      <c r="C128" s="200"/>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c r="AA128" s="200"/>
      <c r="AB128" s="200"/>
      <c r="AC128" s="200"/>
      <c r="AD128" s="200"/>
      <c r="AE128" s="200"/>
      <c r="AF128" s="200"/>
      <c r="AG128" s="200"/>
      <c r="AH128" s="200"/>
      <c r="AI128" s="200"/>
      <c r="AJ128" s="200"/>
      <c r="AK128" s="200"/>
      <c r="AL128" s="200"/>
      <c r="AM128" s="200"/>
      <c r="AN128" s="200"/>
      <c r="AO128" s="200"/>
      <c r="AP128" s="200"/>
    </row>
    <row r="129" spans="1:42" ht="12.75">
      <c r="A129" s="200"/>
      <c r="B129" s="200"/>
      <c r="C129" s="200"/>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c r="AA129" s="200"/>
      <c r="AB129" s="200"/>
      <c r="AC129" s="200"/>
      <c r="AD129" s="200"/>
      <c r="AE129" s="200"/>
      <c r="AF129" s="200"/>
      <c r="AG129" s="200"/>
      <c r="AH129" s="200"/>
      <c r="AI129" s="200"/>
      <c r="AJ129" s="200"/>
      <c r="AK129" s="200"/>
      <c r="AL129" s="200"/>
      <c r="AM129" s="200"/>
      <c r="AN129" s="200"/>
      <c r="AO129" s="200"/>
      <c r="AP129" s="200"/>
    </row>
    <row r="130" spans="1:42" ht="12.75">
      <c r="A130" s="200"/>
      <c r="B130" s="200"/>
      <c r="C130" s="200"/>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c r="AA130" s="200"/>
      <c r="AB130" s="200"/>
      <c r="AC130" s="200"/>
      <c r="AD130" s="200"/>
      <c r="AE130" s="200"/>
      <c r="AF130" s="200"/>
      <c r="AG130" s="200"/>
      <c r="AH130" s="200"/>
      <c r="AI130" s="200"/>
      <c r="AJ130" s="200"/>
      <c r="AK130" s="200"/>
      <c r="AL130" s="200"/>
      <c r="AM130" s="200"/>
      <c r="AN130" s="200"/>
      <c r="AO130" s="200"/>
      <c r="AP130" s="200"/>
    </row>
    <row r="131" spans="1:42" ht="12.75">
      <c r="A131" s="200"/>
      <c r="B131" s="200"/>
      <c r="C131" s="200"/>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c r="AA131" s="200"/>
      <c r="AB131" s="200"/>
      <c r="AC131" s="200"/>
      <c r="AD131" s="200"/>
      <c r="AE131" s="200"/>
      <c r="AF131" s="200"/>
      <c r="AG131" s="200"/>
      <c r="AH131" s="200"/>
      <c r="AI131" s="200"/>
      <c r="AJ131" s="200"/>
      <c r="AK131" s="200"/>
      <c r="AL131" s="200"/>
      <c r="AM131" s="200"/>
      <c r="AN131" s="200"/>
      <c r="AO131" s="200"/>
      <c r="AP131" s="200"/>
    </row>
    <row r="132" spans="1:42" ht="12.75">
      <c r="A132" s="200"/>
      <c r="B132" s="200"/>
      <c r="C132" s="200"/>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row>
    <row r="133" spans="1:42" ht="12.75">
      <c r="A133" s="200"/>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0"/>
      <c r="AI133" s="200"/>
      <c r="AJ133" s="200"/>
      <c r="AK133" s="200"/>
      <c r="AL133" s="200"/>
      <c r="AM133" s="200"/>
      <c r="AN133" s="200"/>
      <c r="AO133" s="200"/>
      <c r="AP133" s="200"/>
    </row>
    <row r="134" spans="1:42" ht="12.75">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row>
    <row r="135" spans="1:42" ht="12.75">
      <c r="A135" s="200"/>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row>
    <row r="136" spans="1:42" ht="12.75">
      <c r="A136" s="200"/>
      <c r="B136" s="200"/>
      <c r="C136" s="200"/>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c r="AA136" s="200"/>
      <c r="AB136" s="200"/>
      <c r="AC136" s="200"/>
      <c r="AD136" s="200"/>
      <c r="AE136" s="200"/>
      <c r="AF136" s="200"/>
      <c r="AG136" s="200"/>
      <c r="AH136" s="200"/>
      <c r="AI136" s="200"/>
      <c r="AJ136" s="200"/>
      <c r="AK136" s="200"/>
      <c r="AL136" s="200"/>
      <c r="AM136" s="200"/>
      <c r="AN136" s="200"/>
      <c r="AO136" s="200"/>
      <c r="AP136" s="200"/>
    </row>
    <row r="137" spans="1:42" ht="12.75">
      <c r="A137" s="200"/>
      <c r="B137" s="200"/>
      <c r="C137" s="200"/>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c r="AA137" s="200"/>
      <c r="AB137" s="200"/>
      <c r="AC137" s="200"/>
      <c r="AD137" s="200"/>
      <c r="AE137" s="200"/>
      <c r="AF137" s="200"/>
      <c r="AG137" s="200"/>
      <c r="AH137" s="200"/>
      <c r="AI137" s="200"/>
      <c r="AJ137" s="200"/>
      <c r="AK137" s="200"/>
      <c r="AL137" s="200"/>
      <c r="AM137" s="200"/>
      <c r="AN137" s="200"/>
      <c r="AO137" s="200"/>
      <c r="AP137" s="200"/>
    </row>
    <row r="138" spans="1:42" ht="12.75">
      <c r="A138" s="200"/>
      <c r="B138" s="200"/>
      <c r="C138" s="200"/>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c r="AA138" s="200"/>
      <c r="AB138" s="200"/>
      <c r="AC138" s="200"/>
      <c r="AD138" s="200"/>
      <c r="AE138" s="200"/>
      <c r="AF138" s="200"/>
      <c r="AG138" s="200"/>
      <c r="AH138" s="200"/>
      <c r="AI138" s="200"/>
      <c r="AJ138" s="200"/>
      <c r="AK138" s="200"/>
      <c r="AL138" s="200"/>
      <c r="AM138" s="200"/>
      <c r="AN138" s="200"/>
      <c r="AO138" s="200"/>
      <c r="AP138" s="200"/>
    </row>
    <row r="139" spans="1:42" ht="12.75">
      <c r="A139" s="200"/>
      <c r="B139" s="200"/>
      <c r="C139" s="200"/>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c r="AA139" s="200"/>
      <c r="AB139" s="200"/>
      <c r="AC139" s="200"/>
      <c r="AD139" s="200"/>
      <c r="AE139" s="200"/>
      <c r="AF139" s="200"/>
      <c r="AG139" s="200"/>
      <c r="AH139" s="200"/>
      <c r="AI139" s="200"/>
      <c r="AJ139" s="200"/>
      <c r="AK139" s="200"/>
      <c r="AL139" s="200"/>
      <c r="AM139" s="200"/>
      <c r="AN139" s="200"/>
      <c r="AO139" s="200"/>
      <c r="AP139" s="200"/>
    </row>
    <row r="140" spans="1:42" ht="12.75">
      <c r="A140" s="200"/>
      <c r="B140" s="200"/>
      <c r="C140" s="200"/>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c r="AA140" s="200"/>
      <c r="AB140" s="200"/>
      <c r="AC140" s="200"/>
      <c r="AD140" s="200"/>
      <c r="AE140" s="200"/>
      <c r="AF140" s="200"/>
      <c r="AG140" s="200"/>
      <c r="AH140" s="200"/>
      <c r="AI140" s="200"/>
      <c r="AJ140" s="200"/>
      <c r="AK140" s="200"/>
      <c r="AL140" s="200"/>
      <c r="AM140" s="200"/>
      <c r="AN140" s="200"/>
      <c r="AO140" s="200"/>
      <c r="AP140" s="200"/>
    </row>
    <row r="141" spans="1:42" ht="12.75">
      <c r="A141" s="200"/>
      <c r="B141" s="200"/>
      <c r="C141" s="200"/>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c r="AA141" s="200"/>
      <c r="AB141" s="200"/>
      <c r="AC141" s="200"/>
      <c r="AD141" s="200"/>
      <c r="AE141" s="200"/>
      <c r="AF141" s="200"/>
      <c r="AG141" s="200"/>
      <c r="AH141" s="200"/>
      <c r="AI141" s="200"/>
      <c r="AJ141" s="200"/>
      <c r="AK141" s="200"/>
      <c r="AL141" s="200"/>
      <c r="AM141" s="200"/>
      <c r="AN141" s="200"/>
      <c r="AO141" s="200"/>
      <c r="AP141" s="200"/>
    </row>
    <row r="142" spans="1:42" ht="12.75">
      <c r="A142" s="200"/>
      <c r="B142" s="200"/>
      <c r="C142" s="200"/>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c r="AA142" s="200"/>
      <c r="AB142" s="200"/>
      <c r="AC142" s="200"/>
      <c r="AD142" s="200"/>
      <c r="AE142" s="200"/>
      <c r="AF142" s="200"/>
      <c r="AG142" s="200"/>
      <c r="AH142" s="200"/>
      <c r="AI142" s="200"/>
      <c r="AJ142" s="200"/>
      <c r="AK142" s="200"/>
      <c r="AL142" s="200"/>
      <c r="AM142" s="200"/>
      <c r="AN142" s="200"/>
      <c r="AO142" s="200"/>
      <c r="AP142" s="200"/>
    </row>
    <row r="143" spans="1:42" ht="12.75">
      <c r="A143" s="200"/>
      <c r="B143" s="200"/>
      <c r="C143" s="200"/>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c r="AA143" s="200"/>
      <c r="AB143" s="200"/>
      <c r="AC143" s="200"/>
      <c r="AD143" s="200"/>
      <c r="AE143" s="200"/>
      <c r="AF143" s="200"/>
      <c r="AG143" s="200"/>
      <c r="AH143" s="200"/>
      <c r="AI143" s="200"/>
      <c r="AJ143" s="200"/>
      <c r="AK143" s="200"/>
      <c r="AL143" s="200"/>
      <c r="AM143" s="200"/>
      <c r="AN143" s="200"/>
      <c r="AO143" s="200"/>
      <c r="AP143" s="200"/>
    </row>
    <row r="144" spans="1:42" ht="12.75">
      <c r="A144" s="200"/>
      <c r="B144" s="200"/>
      <c r="C144" s="200"/>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row>
    <row r="145" spans="1:42" ht="12.75">
      <c r="A145" s="200"/>
      <c r="B145" s="200"/>
      <c r="C145" s="200"/>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c r="AA145" s="200"/>
      <c r="AB145" s="200"/>
      <c r="AC145" s="200"/>
      <c r="AD145" s="200"/>
      <c r="AE145" s="200"/>
      <c r="AF145" s="200"/>
      <c r="AG145" s="200"/>
      <c r="AH145" s="200"/>
      <c r="AI145" s="200"/>
      <c r="AJ145" s="200"/>
      <c r="AK145" s="200"/>
      <c r="AL145" s="200"/>
      <c r="AM145" s="200"/>
      <c r="AN145" s="200"/>
      <c r="AO145" s="200"/>
      <c r="AP145" s="200"/>
    </row>
    <row r="146" spans="1:42" ht="12.75">
      <c r="A146" s="200"/>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row>
    <row r="147" spans="1:42" ht="12.75">
      <c r="A147" s="200"/>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c r="AA147" s="200"/>
      <c r="AB147" s="200"/>
      <c r="AC147" s="200"/>
      <c r="AD147" s="200"/>
      <c r="AE147" s="200"/>
      <c r="AF147" s="200"/>
      <c r="AG147" s="200"/>
      <c r="AH147" s="200"/>
      <c r="AI147" s="200"/>
      <c r="AJ147" s="200"/>
      <c r="AK147" s="200"/>
      <c r="AL147" s="200"/>
      <c r="AM147" s="200"/>
      <c r="AN147" s="200"/>
      <c r="AO147" s="200"/>
      <c r="AP147" s="200"/>
    </row>
    <row r="148" spans="1:42" ht="12.75">
      <c r="A148" s="200"/>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row>
    <row r="149" spans="1:42" ht="12.75">
      <c r="A149" s="200"/>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200"/>
      <c r="AM149" s="200"/>
      <c r="AN149" s="200"/>
      <c r="AO149" s="200"/>
      <c r="AP149" s="200"/>
    </row>
    <row r="150" spans="1:42" ht="12.75">
      <c r="A150" s="200"/>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200"/>
      <c r="AM150" s="200"/>
      <c r="AN150" s="200"/>
      <c r="AO150" s="200"/>
      <c r="AP150" s="200"/>
    </row>
    <row r="151" spans="1:42" ht="12.75">
      <c r="A151" s="200"/>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row>
    <row r="152" spans="1:42" ht="12.75">
      <c r="A152" s="200"/>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c r="AA152" s="200"/>
      <c r="AB152" s="200"/>
      <c r="AC152" s="200"/>
      <c r="AD152" s="200"/>
      <c r="AE152" s="200"/>
      <c r="AF152" s="200"/>
      <c r="AG152" s="200"/>
      <c r="AH152" s="200"/>
      <c r="AI152" s="200"/>
      <c r="AJ152" s="200"/>
      <c r="AK152" s="200"/>
      <c r="AL152" s="200"/>
      <c r="AM152" s="200"/>
      <c r="AN152" s="200"/>
      <c r="AO152" s="200"/>
      <c r="AP152" s="200"/>
    </row>
    <row r="153" spans="1:42" ht="12.75">
      <c r="A153" s="200"/>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c r="AA153" s="200"/>
      <c r="AB153" s="200"/>
      <c r="AC153" s="200"/>
      <c r="AD153" s="200"/>
      <c r="AE153" s="200"/>
      <c r="AF153" s="200"/>
      <c r="AG153" s="200"/>
      <c r="AH153" s="200"/>
      <c r="AI153" s="200"/>
      <c r="AJ153" s="200"/>
      <c r="AK153" s="200"/>
      <c r="AL153" s="200"/>
      <c r="AM153" s="200"/>
      <c r="AN153" s="200"/>
      <c r="AO153" s="200"/>
      <c r="AP153" s="200"/>
    </row>
    <row r="154" spans="1:42" ht="12.75">
      <c r="A154" s="200"/>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c r="AA154" s="200"/>
      <c r="AB154" s="200"/>
      <c r="AC154" s="200"/>
      <c r="AD154" s="200"/>
      <c r="AE154" s="200"/>
      <c r="AF154" s="200"/>
      <c r="AG154" s="200"/>
      <c r="AH154" s="200"/>
      <c r="AI154" s="200"/>
      <c r="AJ154" s="200"/>
      <c r="AK154" s="200"/>
      <c r="AL154" s="200"/>
      <c r="AM154" s="200"/>
      <c r="AN154" s="200"/>
      <c r="AO154" s="200"/>
      <c r="AP154" s="200"/>
    </row>
    <row r="155" spans="1:42" ht="12.75">
      <c r="A155" s="200"/>
      <c r="B155" s="200"/>
      <c r="C155" s="200"/>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c r="AA155" s="200"/>
      <c r="AB155" s="200"/>
      <c r="AC155" s="200"/>
      <c r="AD155" s="200"/>
      <c r="AE155" s="200"/>
      <c r="AF155" s="200"/>
      <c r="AG155" s="200"/>
      <c r="AH155" s="200"/>
      <c r="AI155" s="200"/>
      <c r="AJ155" s="200"/>
      <c r="AK155" s="200"/>
      <c r="AL155" s="200"/>
      <c r="AM155" s="200"/>
      <c r="AN155" s="200"/>
      <c r="AO155" s="200"/>
      <c r="AP155" s="200"/>
    </row>
    <row r="156" spans="1:42" ht="12.75">
      <c r="A156" s="200"/>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0"/>
      <c r="AE156" s="200"/>
      <c r="AF156" s="200"/>
      <c r="AG156" s="200"/>
      <c r="AH156" s="200"/>
      <c r="AI156" s="200"/>
      <c r="AJ156" s="200"/>
      <c r="AK156" s="200"/>
      <c r="AL156" s="200"/>
      <c r="AM156" s="200"/>
      <c r="AN156" s="200"/>
      <c r="AO156" s="200"/>
      <c r="AP156" s="200"/>
    </row>
    <row r="157" spans="1:42" ht="12.75">
      <c r="A157" s="200"/>
      <c r="B157" s="200"/>
      <c r="C157" s="200"/>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c r="AA157" s="200"/>
      <c r="AB157" s="200"/>
      <c r="AC157" s="200"/>
      <c r="AD157" s="200"/>
      <c r="AE157" s="200"/>
      <c r="AF157" s="200"/>
      <c r="AG157" s="200"/>
      <c r="AH157" s="200"/>
      <c r="AI157" s="200"/>
      <c r="AJ157" s="200"/>
      <c r="AK157" s="200"/>
      <c r="AL157" s="200"/>
      <c r="AM157" s="200"/>
      <c r="AN157" s="200"/>
      <c r="AO157" s="200"/>
      <c r="AP157" s="200"/>
    </row>
    <row r="158" spans="1:42" ht="12.75">
      <c r="A158" s="200"/>
      <c r="B158" s="200"/>
      <c r="C158" s="200"/>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c r="AA158" s="200"/>
      <c r="AB158" s="200"/>
      <c r="AC158" s="200"/>
      <c r="AD158" s="200"/>
      <c r="AE158" s="200"/>
      <c r="AF158" s="200"/>
      <c r="AG158" s="200"/>
      <c r="AH158" s="200"/>
      <c r="AI158" s="200"/>
      <c r="AJ158" s="200"/>
      <c r="AK158" s="200"/>
      <c r="AL158" s="200"/>
      <c r="AM158" s="200"/>
      <c r="AN158" s="200"/>
      <c r="AO158" s="200"/>
      <c r="AP158" s="200"/>
    </row>
    <row r="159" spans="1:42" ht="12.75">
      <c r="A159" s="200"/>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c r="AA159" s="200"/>
      <c r="AB159" s="200"/>
      <c r="AC159" s="200"/>
      <c r="AD159" s="200"/>
      <c r="AE159" s="200"/>
      <c r="AF159" s="200"/>
      <c r="AG159" s="200"/>
      <c r="AH159" s="200"/>
      <c r="AI159" s="200"/>
      <c r="AJ159" s="200"/>
      <c r="AK159" s="200"/>
      <c r="AL159" s="200"/>
      <c r="AM159" s="200"/>
      <c r="AN159" s="200"/>
      <c r="AO159" s="200"/>
      <c r="AP159" s="200"/>
    </row>
    <row r="160" spans="1:42" ht="12.75">
      <c r="A160" s="200"/>
      <c r="B160" s="200"/>
      <c r="C160" s="200"/>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c r="AA160" s="200"/>
      <c r="AB160" s="200"/>
      <c r="AC160" s="200"/>
      <c r="AD160" s="200"/>
      <c r="AE160" s="200"/>
      <c r="AF160" s="200"/>
      <c r="AG160" s="200"/>
      <c r="AH160" s="200"/>
      <c r="AI160" s="200"/>
      <c r="AJ160" s="200"/>
      <c r="AK160" s="200"/>
      <c r="AL160" s="200"/>
      <c r="AM160" s="200"/>
      <c r="AN160" s="200"/>
      <c r="AO160" s="200"/>
      <c r="AP160" s="200"/>
    </row>
    <row r="161" spans="1:42" ht="12.75">
      <c r="A161" s="200"/>
      <c r="B161" s="200"/>
      <c r="C161" s="200"/>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c r="AC161" s="200"/>
      <c r="AD161" s="200"/>
      <c r="AE161" s="200"/>
      <c r="AF161" s="200"/>
      <c r="AG161" s="200"/>
      <c r="AH161" s="200"/>
      <c r="AI161" s="200"/>
      <c r="AJ161" s="200"/>
      <c r="AK161" s="200"/>
      <c r="AL161" s="200"/>
      <c r="AM161" s="200"/>
      <c r="AN161" s="200"/>
      <c r="AO161" s="200"/>
      <c r="AP161" s="200"/>
    </row>
    <row r="162" spans="1:42" ht="12.75">
      <c r="A162" s="200"/>
      <c r="B162" s="200"/>
      <c r="C162" s="200"/>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c r="AC162" s="200"/>
      <c r="AD162" s="200"/>
      <c r="AE162" s="200"/>
      <c r="AF162" s="200"/>
      <c r="AG162" s="200"/>
      <c r="AH162" s="200"/>
      <c r="AI162" s="200"/>
      <c r="AJ162" s="200"/>
      <c r="AK162" s="200"/>
      <c r="AL162" s="200"/>
      <c r="AM162" s="200"/>
      <c r="AN162" s="200"/>
      <c r="AO162" s="200"/>
      <c r="AP162" s="200"/>
    </row>
    <row r="163" spans="1:42" ht="12.75">
      <c r="A163" s="200"/>
      <c r="B163" s="200"/>
      <c r="C163" s="200"/>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c r="AA163" s="200"/>
      <c r="AB163" s="200"/>
      <c r="AC163" s="200"/>
      <c r="AD163" s="200"/>
      <c r="AE163" s="200"/>
      <c r="AF163" s="200"/>
      <c r="AG163" s="200"/>
      <c r="AH163" s="200"/>
      <c r="AI163" s="200"/>
      <c r="AJ163" s="200"/>
      <c r="AK163" s="200"/>
      <c r="AL163" s="200"/>
      <c r="AM163" s="200"/>
      <c r="AN163" s="200"/>
      <c r="AO163" s="200"/>
      <c r="AP163" s="200"/>
    </row>
    <row r="164" spans="1:42" ht="12.75">
      <c r="A164" s="200"/>
      <c r="B164" s="200"/>
      <c r="C164" s="200"/>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c r="AA164" s="200"/>
      <c r="AB164" s="200"/>
      <c r="AC164" s="200"/>
      <c r="AD164" s="200"/>
      <c r="AE164" s="200"/>
      <c r="AF164" s="200"/>
      <c r="AG164" s="200"/>
      <c r="AH164" s="200"/>
      <c r="AI164" s="200"/>
      <c r="AJ164" s="200"/>
      <c r="AK164" s="200"/>
      <c r="AL164" s="200"/>
      <c r="AM164" s="200"/>
      <c r="AN164" s="200"/>
      <c r="AO164" s="200"/>
      <c r="AP164" s="200"/>
    </row>
    <row r="165" spans="1:42" ht="12.75">
      <c r="A165" s="200"/>
      <c r="B165" s="200"/>
      <c r="C165" s="200"/>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c r="AA165" s="200"/>
      <c r="AB165" s="200"/>
      <c r="AC165" s="200"/>
      <c r="AD165" s="200"/>
      <c r="AE165" s="200"/>
      <c r="AF165" s="200"/>
      <c r="AG165" s="200"/>
      <c r="AH165" s="200"/>
      <c r="AI165" s="200"/>
      <c r="AJ165" s="200"/>
      <c r="AK165" s="200"/>
      <c r="AL165" s="200"/>
      <c r="AM165" s="200"/>
      <c r="AN165" s="200"/>
      <c r="AO165" s="200"/>
      <c r="AP165" s="200"/>
    </row>
    <row r="166" spans="1:42" ht="12.75">
      <c r="A166" s="200"/>
      <c r="B166" s="200"/>
      <c r="C166" s="200"/>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c r="AA166" s="200"/>
      <c r="AB166" s="200"/>
      <c r="AC166" s="200"/>
      <c r="AD166" s="200"/>
      <c r="AE166" s="200"/>
      <c r="AF166" s="200"/>
      <c r="AG166" s="200"/>
      <c r="AH166" s="200"/>
      <c r="AI166" s="200"/>
      <c r="AJ166" s="200"/>
      <c r="AK166" s="200"/>
      <c r="AL166" s="200"/>
      <c r="AM166" s="200"/>
      <c r="AN166" s="200"/>
      <c r="AO166" s="200"/>
      <c r="AP166" s="200"/>
    </row>
    <row r="167" spans="1:42" ht="12.75">
      <c r="A167" s="200"/>
      <c r="B167" s="200"/>
      <c r="C167" s="200"/>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c r="AA167" s="200"/>
      <c r="AB167" s="200"/>
      <c r="AC167" s="200"/>
      <c r="AD167" s="200"/>
      <c r="AE167" s="200"/>
      <c r="AF167" s="200"/>
      <c r="AG167" s="200"/>
      <c r="AH167" s="200"/>
      <c r="AI167" s="200"/>
      <c r="AJ167" s="200"/>
      <c r="AK167" s="200"/>
      <c r="AL167" s="200"/>
      <c r="AM167" s="200"/>
      <c r="AN167" s="200"/>
      <c r="AO167" s="200"/>
      <c r="AP167" s="200"/>
    </row>
    <row r="168" spans="1:42" ht="12.75">
      <c r="A168" s="200"/>
      <c r="B168" s="200"/>
      <c r="C168" s="200"/>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c r="AC168" s="200"/>
      <c r="AD168" s="200"/>
      <c r="AE168" s="200"/>
      <c r="AF168" s="200"/>
      <c r="AG168" s="200"/>
      <c r="AH168" s="200"/>
      <c r="AI168" s="200"/>
      <c r="AJ168" s="200"/>
      <c r="AK168" s="200"/>
      <c r="AL168" s="200"/>
      <c r="AM168" s="200"/>
      <c r="AN168" s="200"/>
      <c r="AO168" s="200"/>
      <c r="AP168" s="200"/>
    </row>
    <row r="169" spans="1:42" ht="12.75">
      <c r="A169" s="200"/>
      <c r="B169" s="200"/>
      <c r="C169" s="200"/>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c r="AC169" s="200"/>
      <c r="AD169" s="200"/>
      <c r="AE169" s="200"/>
      <c r="AF169" s="200"/>
      <c r="AG169" s="200"/>
      <c r="AH169" s="200"/>
      <c r="AI169" s="200"/>
      <c r="AJ169" s="200"/>
      <c r="AK169" s="200"/>
      <c r="AL169" s="200"/>
      <c r="AM169" s="200"/>
      <c r="AN169" s="200"/>
      <c r="AO169" s="200"/>
      <c r="AP169" s="200"/>
    </row>
    <row r="170" spans="1:42" ht="12.75">
      <c r="A170" s="200"/>
      <c r="B170" s="200"/>
      <c r="C170" s="200"/>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row>
    <row r="171" spans="1:42" ht="12.75">
      <c r="A171" s="200"/>
      <c r="B171" s="200"/>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row>
    <row r="172" spans="1:42" ht="12.75">
      <c r="A172" s="200"/>
      <c r="B172" s="200"/>
      <c r="C172" s="200"/>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c r="AC172" s="200"/>
      <c r="AD172" s="200"/>
      <c r="AE172" s="200"/>
      <c r="AF172" s="200"/>
      <c r="AG172" s="200"/>
      <c r="AH172" s="200"/>
      <c r="AI172" s="200"/>
      <c r="AJ172" s="200"/>
      <c r="AK172" s="200"/>
      <c r="AL172" s="200"/>
      <c r="AM172" s="200"/>
      <c r="AN172" s="200"/>
      <c r="AO172" s="200"/>
      <c r="AP172" s="200"/>
    </row>
    <row r="173" spans="1:42" ht="12.75">
      <c r="A173" s="200"/>
      <c r="B173" s="200"/>
      <c r="C173" s="200"/>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c r="AA173" s="200"/>
      <c r="AB173" s="200"/>
      <c r="AC173" s="200"/>
      <c r="AD173" s="200"/>
      <c r="AE173" s="200"/>
      <c r="AF173" s="200"/>
      <c r="AG173" s="200"/>
      <c r="AH173" s="200"/>
      <c r="AI173" s="200"/>
      <c r="AJ173" s="200"/>
      <c r="AK173" s="200"/>
      <c r="AL173" s="200"/>
      <c r="AM173" s="200"/>
      <c r="AN173" s="200"/>
      <c r="AO173" s="200"/>
      <c r="AP173" s="200"/>
    </row>
    <row r="174" spans="1:42" ht="12.75">
      <c r="A174" s="200"/>
      <c r="B174" s="200"/>
      <c r="C174" s="200"/>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c r="AA174" s="200"/>
      <c r="AB174" s="200"/>
      <c r="AC174" s="200"/>
      <c r="AD174" s="200"/>
      <c r="AE174" s="200"/>
      <c r="AF174" s="200"/>
      <c r="AG174" s="200"/>
      <c r="AH174" s="200"/>
      <c r="AI174" s="200"/>
      <c r="AJ174" s="200"/>
      <c r="AK174" s="200"/>
      <c r="AL174" s="200"/>
      <c r="AM174" s="200"/>
      <c r="AN174" s="200"/>
      <c r="AO174" s="200"/>
      <c r="AP174" s="200"/>
    </row>
    <row r="175" spans="1:42" ht="12.75">
      <c r="A175" s="200"/>
      <c r="B175" s="200"/>
      <c r="C175" s="200"/>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row>
    <row r="176" spans="1:42" ht="12.75">
      <c r="A176" s="200"/>
      <c r="B176" s="200"/>
      <c r="C176" s="200"/>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c r="AC176" s="200"/>
      <c r="AD176" s="200"/>
      <c r="AE176" s="200"/>
      <c r="AF176" s="200"/>
      <c r="AG176" s="200"/>
      <c r="AH176" s="200"/>
      <c r="AI176" s="200"/>
      <c r="AJ176" s="200"/>
      <c r="AK176" s="200"/>
      <c r="AL176" s="200"/>
      <c r="AM176" s="200"/>
      <c r="AN176" s="200"/>
      <c r="AO176" s="200"/>
      <c r="AP176" s="200"/>
    </row>
    <row r="177" spans="1:42" ht="12.75">
      <c r="A177" s="200"/>
      <c r="B177" s="200"/>
      <c r="C177" s="200"/>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row>
    <row r="178" spans="1:42" ht="12.75">
      <c r="A178" s="200"/>
      <c r="B178" s="200"/>
      <c r="C178" s="20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c r="AC178" s="200"/>
      <c r="AD178" s="200"/>
      <c r="AE178" s="200"/>
      <c r="AF178" s="200"/>
      <c r="AG178" s="200"/>
      <c r="AH178" s="200"/>
      <c r="AI178" s="200"/>
      <c r="AJ178" s="200"/>
      <c r="AK178" s="200"/>
      <c r="AL178" s="200"/>
      <c r="AM178" s="200"/>
      <c r="AN178" s="200"/>
      <c r="AO178" s="200"/>
      <c r="AP178" s="200"/>
    </row>
    <row r="179" spans="1:42" ht="12.75">
      <c r="A179" s="200"/>
      <c r="B179" s="200"/>
      <c r="C179" s="200"/>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c r="AA179" s="200"/>
      <c r="AB179" s="200"/>
      <c r="AC179" s="200"/>
      <c r="AD179" s="200"/>
      <c r="AE179" s="200"/>
      <c r="AF179" s="200"/>
      <c r="AG179" s="200"/>
      <c r="AH179" s="200"/>
      <c r="AI179" s="200"/>
      <c r="AJ179" s="200"/>
      <c r="AK179" s="200"/>
      <c r="AL179" s="200"/>
      <c r="AM179" s="200"/>
      <c r="AN179" s="200"/>
      <c r="AO179" s="200"/>
      <c r="AP179" s="200"/>
    </row>
    <row r="180" spans="1:42" ht="12.75">
      <c r="A180" s="200"/>
      <c r="B180" s="200"/>
      <c r="C180" s="200"/>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c r="AA180" s="200"/>
      <c r="AB180" s="200"/>
      <c r="AC180" s="200"/>
      <c r="AD180" s="200"/>
      <c r="AE180" s="200"/>
      <c r="AF180" s="200"/>
      <c r="AG180" s="200"/>
      <c r="AH180" s="200"/>
      <c r="AI180" s="200"/>
      <c r="AJ180" s="200"/>
      <c r="AK180" s="200"/>
      <c r="AL180" s="200"/>
      <c r="AM180" s="200"/>
      <c r="AN180" s="200"/>
      <c r="AO180" s="200"/>
      <c r="AP180" s="200"/>
    </row>
    <row r="181" spans="1:42" ht="12.75">
      <c r="A181" s="200"/>
      <c r="B181" s="200"/>
      <c r="C181" s="200"/>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c r="AA181" s="200"/>
      <c r="AB181" s="200"/>
      <c r="AC181" s="200"/>
      <c r="AD181" s="200"/>
      <c r="AE181" s="200"/>
      <c r="AF181" s="200"/>
      <c r="AG181" s="200"/>
      <c r="AH181" s="200"/>
      <c r="AI181" s="200"/>
      <c r="AJ181" s="200"/>
      <c r="AK181" s="200"/>
      <c r="AL181" s="200"/>
      <c r="AM181" s="200"/>
      <c r="AN181" s="200"/>
      <c r="AO181" s="200"/>
      <c r="AP181" s="200"/>
    </row>
    <row r="182" spans="1:42" ht="12.75">
      <c r="A182" s="200"/>
      <c r="B182" s="200"/>
      <c r="C182" s="200"/>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c r="AA182" s="200"/>
      <c r="AB182" s="200"/>
      <c r="AC182" s="200"/>
      <c r="AD182" s="200"/>
      <c r="AE182" s="200"/>
      <c r="AF182" s="200"/>
      <c r="AG182" s="200"/>
      <c r="AH182" s="200"/>
      <c r="AI182" s="200"/>
      <c r="AJ182" s="200"/>
      <c r="AK182" s="200"/>
      <c r="AL182" s="200"/>
      <c r="AM182" s="200"/>
      <c r="AN182" s="200"/>
      <c r="AO182" s="200"/>
      <c r="AP182" s="200"/>
    </row>
    <row r="183" spans="1:42" ht="12.75">
      <c r="A183" s="200"/>
      <c r="B183" s="200"/>
      <c r="C183" s="200"/>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c r="AA183" s="200"/>
      <c r="AB183" s="200"/>
      <c r="AC183" s="200"/>
      <c r="AD183" s="200"/>
      <c r="AE183" s="200"/>
      <c r="AF183" s="200"/>
      <c r="AG183" s="200"/>
      <c r="AH183" s="200"/>
      <c r="AI183" s="200"/>
      <c r="AJ183" s="200"/>
      <c r="AK183" s="200"/>
      <c r="AL183" s="200"/>
      <c r="AM183" s="200"/>
      <c r="AN183" s="200"/>
      <c r="AO183" s="200"/>
      <c r="AP183" s="200"/>
    </row>
    <row r="184" spans="1:42" ht="12.75">
      <c r="A184" s="200"/>
      <c r="B184" s="200"/>
      <c r="C184" s="200"/>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c r="AA184" s="200"/>
      <c r="AB184" s="200"/>
      <c r="AC184" s="200"/>
      <c r="AD184" s="200"/>
      <c r="AE184" s="200"/>
      <c r="AF184" s="200"/>
      <c r="AG184" s="200"/>
      <c r="AH184" s="200"/>
      <c r="AI184" s="200"/>
      <c r="AJ184" s="200"/>
      <c r="AK184" s="200"/>
      <c r="AL184" s="200"/>
      <c r="AM184" s="200"/>
      <c r="AN184" s="200"/>
      <c r="AO184" s="200"/>
      <c r="AP184" s="200"/>
    </row>
    <row r="185" spans="1:42" ht="12.75">
      <c r="A185" s="200"/>
      <c r="B185" s="200"/>
      <c r="C185" s="200"/>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c r="AC185" s="200"/>
      <c r="AD185" s="200"/>
      <c r="AE185" s="200"/>
      <c r="AF185" s="200"/>
      <c r="AG185" s="200"/>
      <c r="AH185" s="200"/>
      <c r="AI185" s="200"/>
      <c r="AJ185" s="200"/>
      <c r="AK185" s="200"/>
      <c r="AL185" s="200"/>
      <c r="AM185" s="200"/>
      <c r="AN185" s="200"/>
      <c r="AO185" s="200"/>
      <c r="AP185" s="200"/>
    </row>
    <row r="186" spans="1:42" ht="12.75">
      <c r="A186" s="200"/>
      <c r="B186" s="200"/>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c r="AC186" s="200"/>
      <c r="AD186" s="200"/>
      <c r="AE186" s="200"/>
      <c r="AF186" s="200"/>
      <c r="AG186" s="200"/>
      <c r="AH186" s="200"/>
      <c r="AI186" s="200"/>
      <c r="AJ186" s="200"/>
      <c r="AK186" s="200"/>
      <c r="AL186" s="200"/>
      <c r="AM186" s="200"/>
      <c r="AN186" s="200"/>
      <c r="AO186" s="200"/>
      <c r="AP186" s="200"/>
    </row>
    <row r="187" spans="1:42" ht="12.75">
      <c r="A187" s="200"/>
      <c r="B187" s="200"/>
      <c r="C187" s="200"/>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c r="AA187" s="200"/>
      <c r="AB187" s="200"/>
      <c r="AC187" s="200"/>
      <c r="AD187" s="200"/>
      <c r="AE187" s="200"/>
      <c r="AF187" s="200"/>
      <c r="AG187" s="200"/>
      <c r="AH187" s="200"/>
      <c r="AI187" s="200"/>
      <c r="AJ187" s="200"/>
      <c r="AK187" s="200"/>
      <c r="AL187" s="200"/>
      <c r="AM187" s="200"/>
      <c r="AN187" s="200"/>
      <c r="AO187" s="200"/>
      <c r="AP187" s="200"/>
    </row>
    <row r="188" spans="1:42" ht="12.75">
      <c r="A188" s="200"/>
      <c r="B188" s="200"/>
      <c r="C188" s="200"/>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c r="AA188" s="200"/>
      <c r="AB188" s="200"/>
      <c r="AC188" s="200"/>
      <c r="AD188" s="200"/>
      <c r="AE188" s="200"/>
      <c r="AF188" s="200"/>
      <c r="AG188" s="200"/>
      <c r="AH188" s="200"/>
      <c r="AI188" s="200"/>
      <c r="AJ188" s="200"/>
      <c r="AK188" s="200"/>
      <c r="AL188" s="200"/>
      <c r="AM188" s="200"/>
      <c r="AN188" s="200"/>
      <c r="AO188" s="200"/>
      <c r="AP188" s="200"/>
    </row>
    <row r="189" spans="1:42" ht="12.75">
      <c r="A189" s="200"/>
      <c r="B189" s="200"/>
      <c r="C189" s="200"/>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row>
    <row r="190" spans="1:42" ht="12.75">
      <c r="A190" s="200"/>
      <c r="B190" s="200"/>
      <c r="C190" s="200"/>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c r="AA190" s="200"/>
      <c r="AB190" s="200"/>
      <c r="AC190" s="200"/>
      <c r="AD190" s="200"/>
      <c r="AE190" s="200"/>
      <c r="AF190" s="200"/>
      <c r="AG190" s="200"/>
      <c r="AH190" s="200"/>
      <c r="AI190" s="200"/>
      <c r="AJ190" s="200"/>
      <c r="AK190" s="200"/>
      <c r="AL190" s="200"/>
      <c r="AM190" s="200"/>
      <c r="AN190" s="200"/>
      <c r="AO190" s="200"/>
      <c r="AP190" s="200"/>
    </row>
    <row r="191" spans="1:42" ht="12.75">
      <c r="A191" s="200"/>
      <c r="B191" s="200"/>
      <c r="C191" s="200"/>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c r="AA191" s="200"/>
      <c r="AB191" s="200"/>
      <c r="AC191" s="200"/>
      <c r="AD191" s="200"/>
      <c r="AE191" s="200"/>
      <c r="AF191" s="200"/>
      <c r="AG191" s="200"/>
      <c r="AH191" s="200"/>
      <c r="AI191" s="200"/>
      <c r="AJ191" s="200"/>
      <c r="AK191" s="200"/>
      <c r="AL191" s="200"/>
      <c r="AM191" s="200"/>
      <c r="AN191" s="200"/>
      <c r="AO191" s="200"/>
      <c r="AP191" s="200"/>
    </row>
    <row r="192" spans="1:42" ht="12.75">
      <c r="A192" s="200"/>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c r="AA192" s="200"/>
      <c r="AB192" s="200"/>
      <c r="AC192" s="200"/>
      <c r="AD192" s="200"/>
      <c r="AE192" s="200"/>
      <c r="AF192" s="200"/>
      <c r="AG192" s="200"/>
      <c r="AH192" s="200"/>
      <c r="AI192" s="200"/>
      <c r="AJ192" s="200"/>
      <c r="AK192" s="200"/>
      <c r="AL192" s="200"/>
      <c r="AM192" s="200"/>
      <c r="AN192" s="200"/>
      <c r="AO192" s="200"/>
      <c r="AP192" s="200"/>
    </row>
    <row r="193" spans="1:42" ht="12.75">
      <c r="A193" s="200"/>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c r="AA193" s="200"/>
      <c r="AB193" s="200"/>
      <c r="AC193" s="200"/>
      <c r="AD193" s="200"/>
      <c r="AE193" s="200"/>
      <c r="AF193" s="200"/>
      <c r="AG193" s="200"/>
      <c r="AH193" s="200"/>
      <c r="AI193" s="200"/>
      <c r="AJ193" s="200"/>
      <c r="AK193" s="200"/>
      <c r="AL193" s="200"/>
      <c r="AM193" s="200"/>
      <c r="AN193" s="200"/>
      <c r="AO193" s="200"/>
      <c r="AP193" s="200"/>
    </row>
    <row r="194" spans="1:42" ht="12.75">
      <c r="A194" s="200"/>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c r="AA194" s="200"/>
      <c r="AB194" s="200"/>
      <c r="AC194" s="200"/>
      <c r="AD194" s="200"/>
      <c r="AE194" s="200"/>
      <c r="AF194" s="200"/>
      <c r="AG194" s="200"/>
      <c r="AH194" s="200"/>
      <c r="AI194" s="200"/>
      <c r="AJ194" s="200"/>
      <c r="AK194" s="200"/>
      <c r="AL194" s="200"/>
      <c r="AM194" s="200"/>
      <c r="AN194" s="200"/>
      <c r="AO194" s="200"/>
      <c r="AP194" s="200"/>
    </row>
    <row r="195" spans="1:42" ht="12.75">
      <c r="A195" s="200"/>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c r="AL195" s="200"/>
      <c r="AM195" s="200"/>
      <c r="AN195" s="200"/>
      <c r="AO195" s="200"/>
      <c r="AP195" s="200"/>
    </row>
    <row r="196" spans="1:42" ht="12.75">
      <c r="A196" s="200"/>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c r="AL196" s="200"/>
      <c r="AM196" s="200"/>
      <c r="AN196" s="200"/>
      <c r="AO196" s="200"/>
      <c r="AP196" s="200"/>
    </row>
    <row r="197" spans="1:42" ht="12.75">
      <c r="A197" s="200"/>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c r="AL197" s="200"/>
      <c r="AM197" s="200"/>
      <c r="AN197" s="200"/>
      <c r="AO197" s="200"/>
      <c r="AP197" s="200"/>
    </row>
    <row r="198" spans="1:42" ht="12.75">
      <c r="A198" s="200"/>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c r="AA198" s="200"/>
      <c r="AB198" s="200"/>
      <c r="AC198" s="200"/>
      <c r="AD198" s="200"/>
      <c r="AE198" s="200"/>
      <c r="AF198" s="200"/>
      <c r="AG198" s="200"/>
      <c r="AH198" s="200"/>
      <c r="AI198" s="200"/>
      <c r="AJ198" s="200"/>
      <c r="AK198" s="200"/>
      <c r="AL198" s="200"/>
      <c r="AM198" s="200"/>
      <c r="AN198" s="200"/>
      <c r="AO198" s="200"/>
      <c r="AP198" s="200"/>
    </row>
    <row r="199" spans="1:42" ht="12.75">
      <c r="A199" s="200"/>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row>
    <row r="200" spans="1:42" ht="12.75">
      <c r="A200" s="200"/>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row>
    <row r="201" spans="1:42" ht="12.75">
      <c r="A201" s="200"/>
      <c r="B201" s="200"/>
      <c r="C201" s="200"/>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row>
    <row r="202" spans="1:42" ht="12.75">
      <c r="A202" s="200"/>
      <c r="B202" s="200"/>
      <c r="C202" s="200"/>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row>
    <row r="203" spans="1:42" ht="12.75">
      <c r="A203" s="200"/>
      <c r="B203" s="200"/>
      <c r="C203" s="200"/>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row>
    <row r="204" spans="1:42" ht="12.75">
      <c r="A204" s="200"/>
      <c r="B204" s="200"/>
      <c r="C204" s="200"/>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row>
    <row r="205" spans="1:42" ht="12.75">
      <c r="A205" s="200"/>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row>
    <row r="206" spans="1:42" ht="12.75">
      <c r="A206" s="200"/>
      <c r="B206" s="200"/>
      <c r="C206" s="200"/>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row>
    <row r="207" spans="1:42" ht="12.75">
      <c r="A207" s="200"/>
      <c r="B207" s="200"/>
      <c r="C207" s="200"/>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row>
    <row r="208" spans="1:42" ht="12.75">
      <c r="A208" s="200"/>
      <c r="B208" s="200"/>
      <c r="C208" s="200"/>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row>
    <row r="209" spans="1:42" ht="12.75">
      <c r="A209" s="200"/>
      <c r="B209" s="200"/>
      <c r="C209" s="200"/>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row>
    <row r="210" spans="1:42" ht="12.75">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row>
    <row r="211" spans="1:42" ht="12.75">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row>
    <row r="212" spans="1:42" ht="12.75">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row>
    <row r="213" spans="1:42" ht="12.75">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c r="AM213" s="200"/>
      <c r="AN213" s="200"/>
      <c r="AO213" s="200"/>
      <c r="AP213" s="200"/>
    </row>
    <row r="214" spans="1:42" ht="12.75">
      <c r="A214" s="200"/>
      <c r="B214" s="200"/>
      <c r="C214" s="200"/>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c r="AA214" s="200"/>
      <c r="AB214" s="200"/>
      <c r="AC214" s="200"/>
      <c r="AD214" s="200"/>
      <c r="AE214" s="200"/>
      <c r="AF214" s="200"/>
      <c r="AG214" s="200"/>
      <c r="AH214" s="200"/>
      <c r="AI214" s="200"/>
      <c r="AJ214" s="200"/>
      <c r="AK214" s="200"/>
      <c r="AL214" s="200"/>
      <c r="AM214" s="200"/>
      <c r="AN214" s="200"/>
      <c r="AO214" s="200"/>
      <c r="AP214" s="200"/>
    </row>
    <row r="215" spans="1:42" ht="12.75">
      <c r="A215" s="200"/>
      <c r="B215" s="200"/>
      <c r="C215" s="200"/>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c r="AA215" s="200"/>
      <c r="AB215" s="200"/>
      <c r="AC215" s="200"/>
      <c r="AD215" s="200"/>
      <c r="AE215" s="200"/>
      <c r="AF215" s="200"/>
      <c r="AG215" s="200"/>
      <c r="AH215" s="200"/>
      <c r="AI215" s="200"/>
      <c r="AJ215" s="200"/>
      <c r="AK215" s="200"/>
      <c r="AL215" s="200"/>
      <c r="AM215" s="200"/>
      <c r="AN215" s="200"/>
      <c r="AO215" s="200"/>
      <c r="AP215" s="200"/>
    </row>
    <row r="216" spans="1:42" ht="12.75">
      <c r="A216" s="200"/>
      <c r="B216" s="200"/>
      <c r="C216" s="200"/>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c r="AA216" s="200"/>
      <c r="AB216" s="200"/>
      <c r="AC216" s="200"/>
      <c r="AD216" s="200"/>
      <c r="AE216" s="200"/>
      <c r="AF216" s="200"/>
      <c r="AG216" s="200"/>
      <c r="AH216" s="200"/>
      <c r="AI216" s="200"/>
      <c r="AJ216" s="200"/>
      <c r="AK216" s="200"/>
      <c r="AL216" s="200"/>
      <c r="AM216" s="200"/>
      <c r="AN216" s="200"/>
      <c r="AO216" s="200"/>
      <c r="AP216" s="200"/>
    </row>
    <row r="217" spans="1:42" ht="12.75">
      <c r="A217" s="200"/>
      <c r="B217" s="200"/>
      <c r="C217" s="200"/>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c r="AA217" s="200"/>
      <c r="AB217" s="200"/>
      <c r="AC217" s="200"/>
      <c r="AD217" s="200"/>
      <c r="AE217" s="200"/>
      <c r="AF217" s="200"/>
      <c r="AG217" s="200"/>
      <c r="AH217" s="200"/>
      <c r="AI217" s="200"/>
      <c r="AJ217" s="200"/>
      <c r="AK217" s="200"/>
      <c r="AL217" s="200"/>
      <c r="AM217" s="200"/>
      <c r="AN217" s="200"/>
      <c r="AO217" s="200"/>
      <c r="AP217" s="200"/>
    </row>
    <row r="218" spans="1:42" ht="12.75">
      <c r="A218" s="200"/>
      <c r="B218" s="200"/>
      <c r="C218" s="200"/>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c r="AA218" s="200"/>
      <c r="AB218" s="200"/>
      <c r="AC218" s="200"/>
      <c r="AD218" s="200"/>
      <c r="AE218" s="200"/>
      <c r="AF218" s="200"/>
      <c r="AG218" s="200"/>
      <c r="AH218" s="200"/>
      <c r="AI218" s="200"/>
      <c r="AJ218" s="200"/>
      <c r="AK218" s="200"/>
      <c r="AL218" s="200"/>
      <c r="AM218" s="200"/>
      <c r="AN218" s="200"/>
      <c r="AO218" s="200"/>
      <c r="AP218" s="200"/>
    </row>
  </sheetData>
  <sheetProtection password="9E71" sheet="1"/>
  <mergeCells count="17">
    <mergeCell ref="G102:G108"/>
    <mergeCell ref="A49:B49"/>
    <mergeCell ref="G74:G86"/>
    <mergeCell ref="G89:G93"/>
    <mergeCell ref="G69:G72"/>
    <mergeCell ref="D74:D85"/>
    <mergeCell ref="D69:D72"/>
    <mergeCell ref="A1:G1"/>
    <mergeCell ref="G45:G48"/>
    <mergeCell ref="G52:G58"/>
    <mergeCell ref="G60:G67"/>
    <mergeCell ref="G6:G8"/>
    <mergeCell ref="G10:G20"/>
    <mergeCell ref="G23:G42"/>
    <mergeCell ref="D23:D41"/>
    <mergeCell ref="D60:D67"/>
    <mergeCell ref="D52:D58"/>
  </mergeCells>
  <conditionalFormatting sqref="C48">
    <cfRule type="cellIs" priority="1" dxfId="8" operator="greaterThan" stopIfTrue="1">
      <formula>0.15*($C$42+$C$20)+(SUM($C$52:$C$58,$C$69:$C$72,$C$75,$C$76:$C$80,$C$83:$C$85))</formula>
    </cfRule>
  </conditionalFormatting>
  <printOptions/>
  <pageMargins left="0.5" right="0.5" top="0.5" bottom="0.5" header="0.5" footer="0.5"/>
  <pageSetup horizontalDpi="600" verticalDpi="600" orientation="portrait" scale="75" r:id="rId3"/>
  <legacyDrawing r:id="rId2"/>
</worksheet>
</file>

<file path=xl/worksheets/sheet5.xml><?xml version="1.0" encoding="utf-8"?>
<worksheet xmlns="http://schemas.openxmlformats.org/spreadsheetml/2006/main" xmlns:r="http://schemas.openxmlformats.org/officeDocument/2006/relationships">
  <sheetPr codeName="Sheet3">
    <tabColor indexed="46"/>
    <pageSetUpPr fitToPage="1"/>
  </sheetPr>
  <dimension ref="A1:AS127"/>
  <sheetViews>
    <sheetView zoomScale="94" zoomScaleNormal="94" zoomScalePageLayoutView="0" workbookViewId="0" topLeftCell="A1">
      <selection activeCell="C34" sqref="C34"/>
    </sheetView>
  </sheetViews>
  <sheetFormatPr defaultColWidth="9.28125" defaultRowHeight="12.75"/>
  <cols>
    <col min="1" max="1" width="9.28125" style="1" customWidth="1"/>
    <col min="2" max="2" width="38.28125" style="1" customWidth="1"/>
    <col min="3" max="3" width="29.421875" style="1" customWidth="1"/>
    <col min="4" max="4" width="18.7109375" style="1" customWidth="1"/>
    <col min="5" max="5" width="16.00390625" style="1" customWidth="1"/>
    <col min="6" max="6" width="9.28125" style="18" customWidth="1"/>
    <col min="7" max="7" width="3.00390625" style="18" bestFit="1" customWidth="1"/>
    <col min="8" max="8" width="9.28125" style="18" customWidth="1"/>
    <col min="9" max="9" width="3.00390625" style="1" bestFit="1" customWidth="1"/>
    <col min="10" max="28" width="9.28125" style="1" customWidth="1"/>
    <col min="29" max="30" width="35.7109375" style="1" customWidth="1"/>
    <col min="31" max="16384" width="9.28125" style="1" customWidth="1"/>
  </cols>
  <sheetData>
    <row r="1" spans="1:45" ht="14.25" thickBot="1">
      <c r="A1" s="438" t="str">
        <f>CONCATENATE("DIRECT LOAN VENDOR LIST - Contract #",'Final Budget'!G2)</f>
        <v>DIRECT LOAN VENDOR LIST - Contract #</v>
      </c>
      <c r="B1" s="439"/>
      <c r="C1" s="439"/>
      <c r="D1" s="439"/>
      <c r="E1" s="440"/>
      <c r="F1" s="63"/>
      <c r="G1" s="63"/>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row>
    <row r="2" spans="1:45" ht="12.75">
      <c r="A2" s="49"/>
      <c r="B2" s="49"/>
      <c r="C2" s="49"/>
      <c r="D2" s="49"/>
      <c r="E2" s="49"/>
      <c r="F2" s="63"/>
      <c r="G2" s="63"/>
      <c r="H2" s="63"/>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row>
    <row r="3" spans="1:45" ht="57.75" customHeight="1">
      <c r="A3" s="441" t="s">
        <v>330</v>
      </c>
      <c r="B3" s="441"/>
      <c r="C3" s="441"/>
      <c r="D3" s="441"/>
      <c r="E3" s="441"/>
      <c r="F3" s="63"/>
      <c r="G3" s="63"/>
      <c r="H3" s="63"/>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row>
    <row r="4" spans="1:45" ht="12.75">
      <c r="A4" s="49"/>
      <c r="B4" s="49"/>
      <c r="C4" s="49"/>
      <c r="D4" s="49"/>
      <c r="E4" s="49"/>
      <c r="F4" s="63"/>
      <c r="G4" s="63"/>
      <c r="H4" s="63"/>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row>
    <row r="5" spans="1:45" ht="61.5" customHeight="1" thickBot="1">
      <c r="A5" s="14" t="s">
        <v>96</v>
      </c>
      <c r="B5" s="14" t="s">
        <v>94</v>
      </c>
      <c r="C5" s="14" t="s">
        <v>95</v>
      </c>
      <c r="D5" s="14" t="s">
        <v>93</v>
      </c>
      <c r="E5" s="14" t="s">
        <v>100</v>
      </c>
      <c r="F5" s="99"/>
      <c r="G5" s="99"/>
      <c r="H5" s="100"/>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row>
    <row r="6" spans="1:45" ht="13.5" thickTop="1">
      <c r="A6" s="19"/>
      <c r="B6" s="8"/>
      <c r="C6" s="8"/>
      <c r="D6" s="20"/>
      <c r="E6" s="21"/>
      <c r="F6" s="101"/>
      <c r="G6" s="102"/>
      <c r="H6" s="102"/>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row>
    <row r="7" spans="1:45" ht="12.75">
      <c r="A7" s="21"/>
      <c r="B7" s="9"/>
      <c r="C7" s="17"/>
      <c r="D7" s="21"/>
      <c r="E7" s="21"/>
      <c r="F7" s="101"/>
      <c r="G7" s="102"/>
      <c r="H7" s="102"/>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row>
    <row r="8" spans="1:45" ht="12.75">
      <c r="A8" s="21"/>
      <c r="B8" s="9"/>
      <c r="C8" s="17"/>
      <c r="D8" s="21"/>
      <c r="E8" s="21"/>
      <c r="F8" s="101"/>
      <c r="G8" s="102"/>
      <c r="H8" s="102"/>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row>
    <row r="9" spans="1:45" ht="12.75">
      <c r="A9" s="21"/>
      <c r="B9" s="9"/>
      <c r="C9" s="17"/>
      <c r="D9" s="21"/>
      <c r="E9" s="21"/>
      <c r="F9" s="101"/>
      <c r="G9" s="102"/>
      <c r="H9" s="102"/>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row>
    <row r="10" spans="1:45" ht="12.75">
      <c r="A10" s="21"/>
      <c r="B10" s="9"/>
      <c r="C10" s="17"/>
      <c r="D10" s="21"/>
      <c r="E10" s="21"/>
      <c r="F10" s="101"/>
      <c r="G10" s="102"/>
      <c r="H10" s="102"/>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row>
    <row r="11" spans="1:45" ht="12.75">
      <c r="A11" s="21"/>
      <c r="B11" s="9"/>
      <c r="C11" s="17"/>
      <c r="D11" s="21"/>
      <c r="E11" s="21"/>
      <c r="F11" s="101"/>
      <c r="G11" s="102"/>
      <c r="H11" s="102"/>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row>
    <row r="12" spans="1:45" ht="12.75">
      <c r="A12" s="21"/>
      <c r="B12" s="9"/>
      <c r="C12" s="17"/>
      <c r="D12" s="21"/>
      <c r="E12" s="21"/>
      <c r="F12" s="101"/>
      <c r="G12" s="102"/>
      <c r="H12" s="102"/>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row>
    <row r="13" spans="1:45" ht="12.75">
      <c r="A13" s="21"/>
      <c r="B13" s="9"/>
      <c r="C13" s="17"/>
      <c r="D13" s="21"/>
      <c r="E13" s="21"/>
      <c r="F13" s="101"/>
      <c r="G13" s="102"/>
      <c r="H13" s="102"/>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row>
    <row r="14" spans="1:45" ht="12.75">
      <c r="A14" s="21"/>
      <c r="B14" s="9"/>
      <c r="C14" s="17"/>
      <c r="D14" s="21"/>
      <c r="E14" s="21"/>
      <c r="F14" s="101"/>
      <c r="G14" s="102"/>
      <c r="H14" s="102"/>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row>
    <row r="15" spans="1:45" ht="12.75">
      <c r="A15" s="21"/>
      <c r="B15" s="9"/>
      <c r="C15" s="17"/>
      <c r="D15" s="21"/>
      <c r="E15" s="21"/>
      <c r="F15" s="101"/>
      <c r="G15" s="102"/>
      <c r="H15" s="102"/>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row>
    <row r="16" spans="1:45" ht="12.75">
      <c r="A16" s="21"/>
      <c r="B16" s="9"/>
      <c r="C16" s="17"/>
      <c r="D16" s="21"/>
      <c r="E16" s="21"/>
      <c r="F16" s="101"/>
      <c r="G16" s="102"/>
      <c r="H16" s="102"/>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row>
    <row r="17" spans="1:45" ht="12.75">
      <c r="A17" s="21"/>
      <c r="B17" s="9"/>
      <c r="C17" s="17"/>
      <c r="D17" s="21"/>
      <c r="E17" s="21"/>
      <c r="F17" s="101"/>
      <c r="G17" s="102"/>
      <c r="H17" s="102"/>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row>
    <row r="18" spans="1:45" ht="12.75">
      <c r="A18" s="21"/>
      <c r="B18" s="9"/>
      <c r="C18" s="17"/>
      <c r="D18" s="21"/>
      <c r="E18" s="21"/>
      <c r="F18" s="101"/>
      <c r="G18" s="102"/>
      <c r="H18" s="102"/>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row>
    <row r="19" spans="1:45" ht="12.75">
      <c r="A19" s="21"/>
      <c r="B19" s="9"/>
      <c r="C19" s="17"/>
      <c r="D19" s="21"/>
      <c r="E19" s="21"/>
      <c r="F19" s="101"/>
      <c r="G19" s="102"/>
      <c r="H19" s="102"/>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row>
    <row r="20" spans="1:45" ht="12.75">
      <c r="A20" s="21"/>
      <c r="B20" s="9"/>
      <c r="C20" s="17"/>
      <c r="D20" s="21"/>
      <c r="E20" s="21"/>
      <c r="F20" s="101"/>
      <c r="G20" s="102"/>
      <c r="H20" s="102"/>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row>
    <row r="21" spans="1:45" ht="12.75">
      <c r="A21" s="21"/>
      <c r="B21" s="9"/>
      <c r="C21" s="17"/>
      <c r="D21" s="21"/>
      <c r="E21" s="21"/>
      <c r="F21" s="101"/>
      <c r="G21" s="102"/>
      <c r="H21" s="102"/>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row>
    <row r="22" spans="1:45" ht="12.75">
      <c r="A22" s="21"/>
      <c r="B22" s="9"/>
      <c r="C22" s="17"/>
      <c r="D22" s="21"/>
      <c r="E22" s="21"/>
      <c r="F22" s="101"/>
      <c r="G22" s="102"/>
      <c r="H22" s="102"/>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row>
    <row r="23" spans="1:45" ht="12.75">
      <c r="A23" s="21"/>
      <c r="B23" s="9"/>
      <c r="C23" s="17"/>
      <c r="D23" s="21"/>
      <c r="E23" s="21"/>
      <c r="F23" s="101"/>
      <c r="G23" s="102"/>
      <c r="H23" s="102"/>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row>
    <row r="24" spans="1:45" ht="12.75">
      <c r="A24" s="22"/>
      <c r="B24" s="9"/>
      <c r="C24" s="17"/>
      <c r="D24" s="21"/>
      <c r="E24" s="21"/>
      <c r="F24" s="101"/>
      <c r="G24" s="102"/>
      <c r="H24" s="102"/>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row>
    <row r="25" spans="1:45" ht="12.75">
      <c r="A25" s="22"/>
      <c r="B25" s="9"/>
      <c r="C25" s="17"/>
      <c r="D25" s="21"/>
      <c r="E25" s="21"/>
      <c r="F25" s="101"/>
      <c r="G25" s="102"/>
      <c r="H25" s="102"/>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row>
    <row r="26" spans="1:45" ht="12.75">
      <c r="A26" s="22"/>
      <c r="B26" s="9"/>
      <c r="C26" s="17"/>
      <c r="D26" s="21"/>
      <c r="E26" s="21"/>
      <c r="F26" s="101"/>
      <c r="G26" s="102"/>
      <c r="H26" s="102"/>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row>
    <row r="27" spans="1:45" ht="12.75">
      <c r="A27" s="22"/>
      <c r="B27" s="9"/>
      <c r="C27" s="17"/>
      <c r="D27" s="21"/>
      <c r="E27" s="21"/>
      <c r="F27" s="63"/>
      <c r="G27" s="102"/>
      <c r="H27" s="102"/>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row>
    <row r="28" spans="1:45" ht="12.75">
      <c r="A28" s="22"/>
      <c r="B28" s="9"/>
      <c r="C28" s="17"/>
      <c r="D28" s="21"/>
      <c r="E28" s="21"/>
      <c r="F28" s="63"/>
      <c r="G28" s="102"/>
      <c r="H28" s="102"/>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row>
    <row r="29" spans="1:45" ht="12.75">
      <c r="A29" s="22"/>
      <c r="B29" s="9"/>
      <c r="C29" s="17"/>
      <c r="D29" s="21"/>
      <c r="E29" s="21"/>
      <c r="F29" s="63"/>
      <c r="G29" s="102"/>
      <c r="H29" s="102"/>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row>
    <row r="30" spans="1:45" ht="12.75">
      <c r="A30" s="22"/>
      <c r="B30" s="9"/>
      <c r="C30" s="17"/>
      <c r="D30" s="21"/>
      <c r="E30" s="21"/>
      <c r="F30" s="63"/>
      <c r="G30" s="102"/>
      <c r="H30" s="102"/>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row>
    <row r="31" spans="1:45" ht="12.75">
      <c r="A31" s="22"/>
      <c r="B31" s="9"/>
      <c r="C31" s="17"/>
      <c r="D31" s="21"/>
      <c r="E31" s="21"/>
      <c r="F31" s="63"/>
      <c r="G31" s="102"/>
      <c r="H31" s="102"/>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row>
    <row r="32" spans="1:45" ht="12.75">
      <c r="A32" s="22"/>
      <c r="B32" s="9"/>
      <c r="C32" s="17"/>
      <c r="D32" s="21"/>
      <c r="E32" s="21"/>
      <c r="F32" s="63"/>
      <c r="G32" s="102"/>
      <c r="H32" s="102"/>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row>
    <row r="33" spans="1:45" ht="12.75">
      <c r="A33" s="22"/>
      <c r="B33" s="9"/>
      <c r="C33" s="17"/>
      <c r="D33" s="21"/>
      <c r="E33" s="21"/>
      <c r="F33" s="63"/>
      <c r="G33" s="102"/>
      <c r="H33" s="102"/>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row>
    <row r="34" spans="1:45" ht="12.75">
      <c r="A34" s="22"/>
      <c r="B34" s="9"/>
      <c r="C34" s="17"/>
      <c r="D34" s="21"/>
      <c r="E34" s="21"/>
      <c r="F34" s="63"/>
      <c r="G34" s="102"/>
      <c r="H34" s="102"/>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row>
    <row r="35" spans="1:45" ht="12.75">
      <c r="A35" s="22"/>
      <c r="B35" s="9"/>
      <c r="C35" s="17"/>
      <c r="D35" s="21"/>
      <c r="E35" s="21"/>
      <c r="F35" s="63"/>
      <c r="G35" s="102"/>
      <c r="H35" s="102"/>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row>
    <row r="36" spans="1:45" ht="12.75">
      <c r="A36" s="22"/>
      <c r="B36" s="9"/>
      <c r="C36" s="17"/>
      <c r="D36" s="21"/>
      <c r="E36" s="21"/>
      <c r="F36" s="63"/>
      <c r="G36" s="102"/>
      <c r="H36" s="102"/>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row>
    <row r="37" spans="1:45" ht="12.75">
      <c r="A37" s="22"/>
      <c r="B37" s="9"/>
      <c r="C37" s="17"/>
      <c r="D37" s="21"/>
      <c r="E37" s="21"/>
      <c r="F37" s="63"/>
      <c r="G37" s="102"/>
      <c r="H37" s="102"/>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row>
    <row r="38" spans="1:45" ht="12.75">
      <c r="A38" s="22"/>
      <c r="B38" s="9"/>
      <c r="C38" s="17"/>
      <c r="D38" s="21"/>
      <c r="E38" s="21"/>
      <c r="F38" s="63"/>
      <c r="G38" s="102"/>
      <c r="H38" s="102"/>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row>
    <row r="39" spans="1:45" ht="12.75">
      <c r="A39" s="22"/>
      <c r="B39" s="9"/>
      <c r="C39" s="17"/>
      <c r="D39" s="21"/>
      <c r="E39" s="21"/>
      <c r="F39" s="63"/>
      <c r="G39" s="102"/>
      <c r="H39" s="102"/>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row>
    <row r="40" spans="1:45" ht="12.75">
      <c r="A40" s="22"/>
      <c r="B40" s="9"/>
      <c r="C40" s="17"/>
      <c r="D40" s="21"/>
      <c r="E40" s="21"/>
      <c r="F40" s="63"/>
      <c r="G40" s="102"/>
      <c r="H40" s="102"/>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row>
    <row r="41" spans="1:45" ht="12.75">
      <c r="A41" s="22"/>
      <c r="B41" s="9"/>
      <c r="C41" s="17"/>
      <c r="D41" s="21"/>
      <c r="E41" s="21"/>
      <c r="F41" s="63"/>
      <c r="G41" s="102"/>
      <c r="H41" s="102"/>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row>
    <row r="42" spans="1:45" ht="12.75">
      <c r="A42" s="22"/>
      <c r="B42" s="9"/>
      <c r="C42" s="17"/>
      <c r="D42" s="21"/>
      <c r="E42" s="21"/>
      <c r="F42" s="63"/>
      <c r="G42" s="102"/>
      <c r="H42" s="102"/>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row>
    <row r="43" spans="1:45" ht="12.75">
      <c r="A43" s="22"/>
      <c r="B43" s="9"/>
      <c r="C43" s="17"/>
      <c r="D43" s="21"/>
      <c r="E43" s="21"/>
      <c r="F43" s="63"/>
      <c r="G43" s="102"/>
      <c r="H43" s="102"/>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row>
    <row r="44" spans="1:45" ht="12.75">
      <c r="A44" s="22"/>
      <c r="B44" s="9"/>
      <c r="C44" s="17"/>
      <c r="D44" s="21"/>
      <c r="E44" s="21"/>
      <c r="F44" s="63"/>
      <c r="G44" s="102"/>
      <c r="H44" s="102"/>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row>
    <row r="45" spans="1:45" ht="12.75">
      <c r="A45" s="22"/>
      <c r="B45" s="9"/>
      <c r="C45" s="17"/>
      <c r="D45" s="21"/>
      <c r="E45" s="21"/>
      <c r="F45" s="63"/>
      <c r="G45" s="102"/>
      <c r="H45" s="102"/>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row>
    <row r="46" spans="1:45" ht="12.75">
      <c r="A46" s="22"/>
      <c r="B46" s="9"/>
      <c r="C46" s="17"/>
      <c r="D46" s="21"/>
      <c r="E46" s="21"/>
      <c r="F46" s="63"/>
      <c r="G46" s="102"/>
      <c r="H46" s="102"/>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row>
    <row r="47" spans="1:45" ht="12.75">
      <c r="A47" s="22"/>
      <c r="B47" s="9"/>
      <c r="C47" s="17"/>
      <c r="D47" s="21"/>
      <c r="E47" s="21"/>
      <c r="F47" s="63"/>
      <c r="G47" s="102"/>
      <c r="H47" s="102"/>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row>
    <row r="48" spans="1:45" ht="12.75">
      <c r="A48" s="22"/>
      <c r="B48" s="9"/>
      <c r="C48" s="17"/>
      <c r="D48" s="21"/>
      <c r="E48" s="21"/>
      <c r="F48" s="63"/>
      <c r="G48" s="102"/>
      <c r="H48" s="102"/>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row>
    <row r="49" spans="1:45" ht="12.75">
      <c r="A49" s="22"/>
      <c r="B49" s="9"/>
      <c r="C49" s="17"/>
      <c r="D49" s="21"/>
      <c r="E49" s="21"/>
      <c r="F49" s="63"/>
      <c r="G49" s="102"/>
      <c r="H49" s="102"/>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row>
    <row r="50" spans="1:45" ht="12.75">
      <c r="A50" s="22"/>
      <c r="B50" s="9"/>
      <c r="C50" s="17"/>
      <c r="D50" s="21"/>
      <c r="E50" s="21"/>
      <c r="F50" s="63"/>
      <c r="G50" s="102"/>
      <c r="H50" s="102"/>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row>
    <row r="51" spans="1:45" ht="12.75">
      <c r="A51" s="22"/>
      <c r="B51" s="9"/>
      <c r="C51" s="17"/>
      <c r="D51" s="21"/>
      <c r="E51" s="21"/>
      <c r="F51" s="63"/>
      <c r="G51" s="102"/>
      <c r="H51" s="102"/>
      <c r="I51" s="49"/>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row>
    <row r="52" spans="1:45" ht="12.75">
      <c r="A52" s="23"/>
      <c r="B52" s="10"/>
      <c r="C52" s="10"/>
      <c r="D52" s="24"/>
      <c r="E52" s="24"/>
      <c r="F52" s="101"/>
      <c r="G52" s="102"/>
      <c r="H52" s="102"/>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row>
    <row r="53" spans="1:45" ht="6" customHeight="1">
      <c r="A53" s="49"/>
      <c r="B53" s="49"/>
      <c r="C53" s="49"/>
      <c r="D53" s="49"/>
      <c r="E53" s="49"/>
      <c r="F53" s="63"/>
      <c r="G53" s="63"/>
      <c r="H53" s="63"/>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row>
    <row r="54" spans="1:45" ht="12.75">
      <c r="A54" s="103" t="s">
        <v>101</v>
      </c>
      <c r="B54" s="49" t="s">
        <v>102</v>
      </c>
      <c r="C54" s="49"/>
      <c r="D54" s="49"/>
      <c r="E54" s="49"/>
      <c r="F54" s="63"/>
      <c r="G54" s="63"/>
      <c r="H54" s="63"/>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row>
    <row r="55" spans="1:45" ht="12.75">
      <c r="A55" s="103"/>
      <c r="B55" s="49"/>
      <c r="C55" s="49"/>
      <c r="D55" s="49"/>
      <c r="E55" s="49"/>
      <c r="F55" s="63"/>
      <c r="G55" s="63"/>
      <c r="H55" s="63"/>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row>
    <row r="56" spans="1:45" ht="12.75">
      <c r="A56" s="49"/>
      <c r="B56" s="49"/>
      <c r="C56" s="49"/>
      <c r="D56" s="49"/>
      <c r="E56" s="49"/>
      <c r="F56" s="63"/>
      <c r="G56" s="63"/>
      <c r="H56" s="63"/>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row>
    <row r="57" spans="1:45" ht="12.75">
      <c r="A57" s="49"/>
      <c r="B57" s="49"/>
      <c r="C57" s="49"/>
      <c r="D57" s="49"/>
      <c r="E57" s="49"/>
      <c r="F57" s="63"/>
      <c r="G57" s="63"/>
      <c r="H57" s="63"/>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row>
    <row r="58" spans="1:45" ht="12.75">
      <c r="A58" s="49"/>
      <c r="B58" s="49"/>
      <c r="C58" s="49"/>
      <c r="D58" s="49"/>
      <c r="E58" s="49"/>
      <c r="F58" s="63"/>
      <c r="G58" s="63"/>
      <c r="H58" s="63"/>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row>
    <row r="59" spans="1:45" ht="12.75">
      <c r="A59" s="49"/>
      <c r="B59" s="49"/>
      <c r="C59" s="49"/>
      <c r="D59" s="49"/>
      <c r="E59" s="49"/>
      <c r="F59" s="63"/>
      <c r="G59" s="63"/>
      <c r="H59" s="63"/>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row>
    <row r="60" spans="1:45" ht="12.75">
      <c r="A60" s="49"/>
      <c r="B60" s="49"/>
      <c r="C60" s="49"/>
      <c r="D60" s="49"/>
      <c r="E60" s="49"/>
      <c r="F60" s="63"/>
      <c r="G60" s="63"/>
      <c r="H60" s="63"/>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row>
    <row r="61" spans="1:45" ht="12.75">
      <c r="A61" s="49"/>
      <c r="B61" s="49"/>
      <c r="C61" s="49"/>
      <c r="D61" s="49"/>
      <c r="E61" s="49"/>
      <c r="F61" s="63"/>
      <c r="G61" s="63"/>
      <c r="H61" s="63"/>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row>
    <row r="62" spans="1:45" ht="12.75">
      <c r="A62" s="49"/>
      <c r="B62" s="49"/>
      <c r="C62" s="49"/>
      <c r="D62" s="49"/>
      <c r="E62" s="49"/>
      <c r="F62" s="63"/>
      <c r="G62" s="63"/>
      <c r="H62" s="63"/>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row>
    <row r="63" spans="1:45" ht="12.75">
      <c r="A63" s="49"/>
      <c r="B63" s="49"/>
      <c r="C63" s="49"/>
      <c r="D63" s="49"/>
      <c r="E63" s="49"/>
      <c r="F63" s="63"/>
      <c r="G63" s="63"/>
      <c r="H63" s="63"/>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row>
    <row r="64" spans="1:45" ht="12.75">
      <c r="A64" s="49"/>
      <c r="B64" s="49"/>
      <c r="C64" s="49"/>
      <c r="D64" s="49"/>
      <c r="E64" s="49"/>
      <c r="F64" s="63"/>
      <c r="G64" s="63"/>
      <c r="H64" s="63"/>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row>
    <row r="65" spans="1:45" ht="12.75">
      <c r="A65" s="49"/>
      <c r="B65" s="49"/>
      <c r="C65" s="49"/>
      <c r="D65" s="49"/>
      <c r="E65" s="49"/>
      <c r="F65" s="63"/>
      <c r="G65" s="63"/>
      <c r="H65" s="63"/>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row>
    <row r="66" spans="1:45" ht="12.75">
      <c r="A66" s="49"/>
      <c r="B66" s="49"/>
      <c r="C66" s="49"/>
      <c r="D66" s="49"/>
      <c r="E66" s="49"/>
      <c r="F66" s="63"/>
      <c r="G66" s="63"/>
      <c r="H66" s="63"/>
      <c r="I66" s="49"/>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row>
    <row r="67" spans="1:45" ht="12.75">
      <c r="A67" s="49"/>
      <c r="B67" s="49"/>
      <c r="C67" s="49"/>
      <c r="D67" s="49"/>
      <c r="E67" s="49"/>
      <c r="F67" s="63"/>
      <c r="G67" s="63"/>
      <c r="H67" s="63"/>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row>
    <row r="68" spans="1:45" ht="12.75">
      <c r="A68" s="49"/>
      <c r="B68" s="49"/>
      <c r="C68" s="49"/>
      <c r="D68" s="49"/>
      <c r="E68" s="49"/>
      <c r="F68" s="63"/>
      <c r="G68" s="63"/>
      <c r="H68" s="63"/>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row>
    <row r="69" spans="1:45" ht="12.75">
      <c r="A69" s="49"/>
      <c r="B69" s="49"/>
      <c r="C69" s="49"/>
      <c r="D69" s="49"/>
      <c r="E69" s="49"/>
      <c r="F69" s="63"/>
      <c r="G69" s="63"/>
      <c r="H69" s="63"/>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row>
    <row r="70" spans="1:45" ht="12.75">
      <c r="A70" s="49"/>
      <c r="B70" s="49"/>
      <c r="C70" s="49"/>
      <c r="D70" s="49"/>
      <c r="E70" s="49"/>
      <c r="F70" s="63"/>
      <c r="G70" s="63"/>
      <c r="H70" s="63"/>
      <c r="I70" s="49"/>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c r="AI70" s="49"/>
      <c r="AJ70" s="49"/>
      <c r="AK70" s="49"/>
      <c r="AL70" s="49"/>
      <c r="AM70" s="49"/>
      <c r="AN70" s="49"/>
      <c r="AO70" s="49"/>
      <c r="AP70" s="49"/>
      <c r="AQ70" s="49"/>
      <c r="AR70" s="49"/>
      <c r="AS70" s="49"/>
    </row>
    <row r="71" spans="1:45" ht="12.75">
      <c r="A71" s="49"/>
      <c r="B71" s="49"/>
      <c r="C71" s="49"/>
      <c r="D71" s="49"/>
      <c r="E71" s="49"/>
      <c r="F71" s="63"/>
      <c r="G71" s="63"/>
      <c r="H71" s="63"/>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c r="AN71" s="49"/>
      <c r="AO71" s="49"/>
      <c r="AP71" s="49"/>
      <c r="AQ71" s="49"/>
      <c r="AR71" s="49"/>
      <c r="AS71" s="49"/>
    </row>
    <row r="72" spans="1:45" ht="12.75">
      <c r="A72" s="49"/>
      <c r="B72" s="49"/>
      <c r="C72" s="49"/>
      <c r="D72" s="49"/>
      <c r="E72" s="49"/>
      <c r="F72" s="63"/>
      <c r="G72" s="63"/>
      <c r="H72" s="63"/>
      <c r="I72" s="49"/>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row>
    <row r="73" spans="1:45" ht="12.75">
      <c r="A73" s="49"/>
      <c r="B73" s="49"/>
      <c r="C73" s="49"/>
      <c r="D73" s="49"/>
      <c r="E73" s="49"/>
      <c r="F73" s="63"/>
      <c r="G73" s="63"/>
      <c r="H73" s="63"/>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row>
    <row r="74" spans="1:45" ht="12.75">
      <c r="A74" s="49"/>
      <c r="B74" s="49"/>
      <c r="C74" s="49"/>
      <c r="D74" s="49"/>
      <c r="E74" s="49"/>
      <c r="F74" s="63"/>
      <c r="G74" s="63"/>
      <c r="H74" s="63"/>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row>
    <row r="75" spans="1:45" ht="12.75">
      <c r="A75" s="49"/>
      <c r="B75" s="49"/>
      <c r="C75" s="49"/>
      <c r="D75" s="49"/>
      <c r="E75" s="49"/>
      <c r="F75" s="63"/>
      <c r="G75" s="63"/>
      <c r="H75" s="63"/>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row>
    <row r="76" spans="1:45" ht="12.75">
      <c r="A76" s="49"/>
      <c r="B76" s="49"/>
      <c r="C76" s="49"/>
      <c r="D76" s="49"/>
      <c r="E76" s="49"/>
      <c r="F76" s="63"/>
      <c r="G76" s="63"/>
      <c r="H76" s="63"/>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row>
    <row r="77" spans="1:45" ht="12.75">
      <c r="A77" s="49"/>
      <c r="B77" s="49"/>
      <c r="C77" s="49"/>
      <c r="D77" s="49"/>
      <c r="E77" s="49"/>
      <c r="F77" s="63"/>
      <c r="G77" s="63"/>
      <c r="H77" s="63"/>
      <c r="I77" s="49"/>
      <c r="J77" s="49"/>
      <c r="K77" s="49"/>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row>
    <row r="78" spans="1:45" ht="12.75">
      <c r="A78" s="49"/>
      <c r="B78" s="49"/>
      <c r="C78" s="49"/>
      <c r="D78" s="49"/>
      <c r="E78" s="49"/>
      <c r="F78" s="63"/>
      <c r="G78" s="63"/>
      <c r="H78" s="63"/>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row>
    <row r="79" spans="1:45" ht="12.75">
      <c r="A79" s="49"/>
      <c r="B79" s="49"/>
      <c r="C79" s="49"/>
      <c r="D79" s="49"/>
      <c r="E79" s="49"/>
      <c r="F79" s="63"/>
      <c r="G79" s="63"/>
      <c r="H79" s="63"/>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row>
    <row r="80" spans="1:45" ht="12.75">
      <c r="A80" s="49"/>
      <c r="B80" s="49"/>
      <c r="C80" s="49"/>
      <c r="D80" s="49"/>
      <c r="E80" s="49"/>
      <c r="F80" s="63"/>
      <c r="G80" s="63"/>
      <c r="H80" s="63"/>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row>
    <row r="81" spans="1:45" ht="12.75">
      <c r="A81" s="49"/>
      <c r="B81" s="49"/>
      <c r="C81" s="49"/>
      <c r="D81" s="49"/>
      <c r="E81" s="49"/>
      <c r="F81" s="63"/>
      <c r="G81" s="63"/>
      <c r="H81" s="63"/>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row>
    <row r="82" spans="1:45" ht="12.75">
      <c r="A82" s="49"/>
      <c r="B82" s="49"/>
      <c r="C82" s="49"/>
      <c r="D82" s="49"/>
      <c r="E82" s="49"/>
      <c r="F82" s="63"/>
      <c r="G82" s="63"/>
      <c r="H82" s="63"/>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row>
    <row r="83" spans="1:45" ht="12.75">
      <c r="A83" s="49"/>
      <c r="B83" s="49"/>
      <c r="C83" s="49"/>
      <c r="D83" s="49"/>
      <c r="E83" s="49"/>
      <c r="F83" s="63"/>
      <c r="G83" s="63"/>
      <c r="H83" s="63"/>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row>
    <row r="84" spans="1:45" ht="12.75">
      <c r="A84" s="49"/>
      <c r="B84" s="49"/>
      <c r="C84" s="49"/>
      <c r="D84" s="49"/>
      <c r="E84" s="49"/>
      <c r="F84" s="63"/>
      <c r="G84" s="63"/>
      <c r="H84" s="63"/>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row>
    <row r="85" spans="1:45" ht="12.75">
      <c r="A85" s="49"/>
      <c r="B85" s="49"/>
      <c r="C85" s="49"/>
      <c r="D85" s="49"/>
      <c r="E85" s="49"/>
      <c r="F85" s="63"/>
      <c r="G85" s="63"/>
      <c r="H85" s="63"/>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row>
    <row r="86" spans="1:45" ht="12.75">
      <c r="A86" s="49"/>
      <c r="B86" s="49"/>
      <c r="C86" s="49"/>
      <c r="D86" s="49"/>
      <c r="E86" s="49"/>
      <c r="F86" s="63"/>
      <c r="G86" s="63"/>
      <c r="H86" s="63"/>
      <c r="I86" s="49"/>
      <c r="J86" s="49"/>
      <c r="K86" s="49"/>
      <c r="L86" s="49"/>
      <c r="M86" s="49"/>
      <c r="N86" s="49"/>
      <c r="O86" s="49"/>
      <c r="P86" s="49"/>
      <c r="Q86" s="49"/>
      <c r="R86" s="49"/>
      <c r="S86" s="49"/>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row>
    <row r="87" spans="1:45" ht="12.75">
      <c r="A87" s="49"/>
      <c r="B87" s="49"/>
      <c r="C87" s="49"/>
      <c r="D87" s="49"/>
      <c r="E87" s="49"/>
      <c r="F87" s="63"/>
      <c r="G87" s="63"/>
      <c r="H87" s="63"/>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row>
    <row r="88" spans="1:45" ht="12.75">
      <c r="A88" s="49"/>
      <c r="B88" s="49"/>
      <c r="C88" s="49"/>
      <c r="D88" s="49"/>
      <c r="E88" s="49"/>
      <c r="F88" s="63"/>
      <c r="G88" s="63"/>
      <c r="H88" s="63"/>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row>
    <row r="89" spans="1:45" ht="12.75">
      <c r="A89" s="49"/>
      <c r="B89" s="49"/>
      <c r="C89" s="49"/>
      <c r="D89" s="49"/>
      <c r="E89" s="49"/>
      <c r="F89" s="63"/>
      <c r="G89" s="63"/>
      <c r="H89" s="63"/>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row>
    <row r="90" spans="1:45" ht="12.75">
      <c r="A90" s="49"/>
      <c r="B90" s="49"/>
      <c r="C90" s="49"/>
      <c r="D90" s="49"/>
      <c r="E90" s="49"/>
      <c r="F90" s="63"/>
      <c r="G90" s="63"/>
      <c r="H90" s="63"/>
      <c r="I90" s="49"/>
      <c r="J90" s="49"/>
      <c r="K90" s="49"/>
      <c r="L90" s="49"/>
      <c r="M90" s="49"/>
      <c r="N90" s="49"/>
      <c r="O90" s="49"/>
      <c r="P90" s="49"/>
      <c r="Q90" s="49"/>
      <c r="R90" s="49"/>
      <c r="S90" s="49"/>
      <c r="T90" s="49"/>
      <c r="U90" s="49"/>
      <c r="V90" s="49"/>
      <c r="W90" s="49"/>
      <c r="X90" s="49"/>
      <c r="Y90" s="49"/>
      <c r="Z90" s="49"/>
      <c r="AA90" s="49"/>
      <c r="AB90" s="49"/>
      <c r="AC90" s="49"/>
      <c r="AD90" s="49"/>
      <c r="AE90" s="49"/>
      <c r="AF90" s="49"/>
      <c r="AG90" s="49"/>
      <c r="AH90" s="49"/>
      <c r="AI90" s="49"/>
      <c r="AJ90" s="49"/>
      <c r="AK90" s="49"/>
      <c r="AL90" s="49"/>
      <c r="AM90" s="49"/>
      <c r="AN90" s="49"/>
      <c r="AO90" s="49"/>
      <c r="AP90" s="49"/>
      <c r="AQ90" s="49"/>
      <c r="AR90" s="49"/>
      <c r="AS90" s="49"/>
    </row>
    <row r="91" spans="1:45" ht="12.75">
      <c r="A91" s="49"/>
      <c r="B91" s="49"/>
      <c r="C91" s="49"/>
      <c r="D91" s="49"/>
      <c r="E91" s="49"/>
      <c r="F91" s="63"/>
      <c r="G91" s="63"/>
      <c r="H91" s="63"/>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row>
    <row r="92" spans="1:45" ht="12.75">
      <c r="A92" s="49"/>
      <c r="B92" s="49"/>
      <c r="C92" s="49"/>
      <c r="D92" s="49"/>
      <c r="E92" s="49"/>
      <c r="F92" s="63"/>
      <c r="G92" s="63"/>
      <c r="H92" s="63"/>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row>
    <row r="93" spans="1:45" ht="12.75">
      <c r="A93" s="49"/>
      <c r="B93" s="49"/>
      <c r="C93" s="49"/>
      <c r="D93" s="49"/>
      <c r="E93" s="49"/>
      <c r="F93" s="63"/>
      <c r="G93" s="63"/>
      <c r="H93" s="63"/>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row>
    <row r="94" spans="1:45" ht="12.75">
      <c r="A94" s="49"/>
      <c r="B94" s="49"/>
      <c r="C94" s="49"/>
      <c r="D94" s="49"/>
      <c r="E94" s="49"/>
      <c r="F94" s="63"/>
      <c r="G94" s="63"/>
      <c r="H94" s="63"/>
      <c r="I94" s="49"/>
      <c r="J94" s="49"/>
      <c r="K94" s="49"/>
      <c r="L94" s="49"/>
      <c r="M94" s="49"/>
      <c r="N94" s="49"/>
      <c r="O94" s="49"/>
      <c r="P94" s="49"/>
      <c r="Q94" s="49"/>
      <c r="R94" s="49"/>
      <c r="S94" s="49"/>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row>
    <row r="95" spans="1:45" ht="12.75">
      <c r="A95" s="49"/>
      <c r="B95" s="49"/>
      <c r="C95" s="49"/>
      <c r="D95" s="49"/>
      <c r="E95" s="49"/>
      <c r="F95" s="63"/>
      <c r="G95" s="63"/>
      <c r="H95" s="63"/>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row>
    <row r="96" spans="1:45" ht="12.75">
      <c r="A96" s="49"/>
      <c r="B96" s="49"/>
      <c r="C96" s="49"/>
      <c r="D96" s="49"/>
      <c r="E96" s="49"/>
      <c r="F96" s="63"/>
      <c r="G96" s="63"/>
      <c r="H96" s="63"/>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row>
    <row r="97" spans="1:45" ht="12.75">
      <c r="A97" s="49"/>
      <c r="B97" s="49"/>
      <c r="C97" s="49"/>
      <c r="D97" s="49"/>
      <c r="E97" s="49"/>
      <c r="F97" s="63"/>
      <c r="G97" s="63"/>
      <c r="H97" s="63"/>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row>
    <row r="98" spans="1:45" ht="12.75">
      <c r="A98" s="49"/>
      <c r="B98" s="49"/>
      <c r="C98" s="49"/>
      <c r="D98" s="49"/>
      <c r="E98" s="49"/>
      <c r="F98" s="63"/>
      <c r="G98" s="63"/>
      <c r="H98" s="63"/>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row>
    <row r="99" spans="1:45" ht="12.75">
      <c r="A99" s="49"/>
      <c r="B99" s="49"/>
      <c r="C99" s="49"/>
      <c r="D99" s="49"/>
      <c r="E99" s="49"/>
      <c r="F99" s="63"/>
      <c r="G99" s="63"/>
      <c r="H99" s="63"/>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row>
    <row r="100" spans="1:45" ht="12.75">
      <c r="A100" s="49"/>
      <c r="B100" s="49"/>
      <c r="C100" s="49"/>
      <c r="D100" s="49"/>
      <c r="E100" s="49"/>
      <c r="F100" s="63"/>
      <c r="G100" s="63"/>
      <c r="H100" s="63"/>
      <c r="I100" s="49"/>
      <c r="J100" s="49"/>
      <c r="K100" s="49"/>
      <c r="L100" s="49"/>
      <c r="M100" s="49"/>
      <c r="N100" s="49"/>
      <c r="O100" s="49"/>
      <c r="P100" s="49"/>
      <c r="Q100" s="49"/>
      <c r="R100" s="49"/>
      <c r="S100" s="49"/>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row>
    <row r="101" spans="1:45" ht="12.75">
      <c r="A101" s="49"/>
      <c r="B101" s="49"/>
      <c r="C101" s="49"/>
      <c r="D101" s="49"/>
      <c r="E101" s="49"/>
      <c r="F101" s="63"/>
      <c r="G101" s="63"/>
      <c r="H101" s="63"/>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row>
    <row r="102" spans="1:45" ht="12.75">
      <c r="A102" s="49"/>
      <c r="B102" s="49"/>
      <c r="C102" s="49"/>
      <c r="D102" s="49"/>
      <c r="E102" s="49"/>
      <c r="F102" s="63"/>
      <c r="G102" s="63"/>
      <c r="H102" s="63"/>
      <c r="I102" s="49"/>
      <c r="J102" s="49"/>
      <c r="K102" s="49"/>
      <c r="L102" s="49"/>
      <c r="M102" s="49"/>
      <c r="N102" s="49"/>
      <c r="O102" s="49"/>
      <c r="P102" s="49"/>
      <c r="Q102" s="49"/>
      <c r="R102" s="49"/>
      <c r="S102" s="49"/>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row>
    <row r="103" spans="1:45" ht="12.75">
      <c r="A103" s="49"/>
      <c r="B103" s="49"/>
      <c r="C103" s="49"/>
      <c r="D103" s="49"/>
      <c r="E103" s="49"/>
      <c r="F103" s="63"/>
      <c r="G103" s="63"/>
      <c r="H103" s="63"/>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row>
    <row r="104" spans="1:45" ht="12.75">
      <c r="A104" s="49"/>
      <c r="B104" s="49"/>
      <c r="C104" s="49"/>
      <c r="D104" s="49"/>
      <c r="E104" s="49"/>
      <c r="F104" s="63"/>
      <c r="G104" s="63"/>
      <c r="H104" s="63"/>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row>
    <row r="105" spans="1:45" ht="12.75">
      <c r="A105" s="49"/>
      <c r="B105" s="49"/>
      <c r="C105" s="49"/>
      <c r="D105" s="49"/>
      <c r="E105" s="49"/>
      <c r="F105" s="63"/>
      <c r="G105" s="63"/>
      <c r="H105" s="63"/>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row>
    <row r="106" spans="1:45" ht="12.75">
      <c r="A106" s="49"/>
      <c r="B106" s="49"/>
      <c r="C106" s="49"/>
      <c r="D106" s="49"/>
      <c r="E106" s="49"/>
      <c r="F106" s="63"/>
      <c r="G106" s="63"/>
      <c r="H106" s="63"/>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row>
    <row r="107" spans="1:45" ht="12.75">
      <c r="A107" s="49"/>
      <c r="B107" s="49"/>
      <c r="C107" s="49"/>
      <c r="D107" s="49"/>
      <c r="E107" s="49"/>
      <c r="F107" s="63"/>
      <c r="G107" s="63"/>
      <c r="H107" s="63"/>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row>
    <row r="108" spans="1:45" ht="12.75">
      <c r="A108" s="49"/>
      <c r="B108" s="49"/>
      <c r="C108" s="49"/>
      <c r="D108" s="49"/>
      <c r="E108" s="49"/>
      <c r="F108" s="63"/>
      <c r="G108" s="63"/>
      <c r="H108" s="63"/>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row>
    <row r="109" spans="1:45" ht="12.75">
      <c r="A109" s="49"/>
      <c r="B109" s="49"/>
      <c r="C109" s="49"/>
      <c r="D109" s="49"/>
      <c r="E109" s="49"/>
      <c r="F109" s="63"/>
      <c r="G109" s="63"/>
      <c r="H109" s="63"/>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row>
    <row r="110" spans="1:45" ht="12.75">
      <c r="A110" s="49"/>
      <c r="B110" s="49"/>
      <c r="C110" s="49"/>
      <c r="D110" s="49"/>
      <c r="E110" s="49"/>
      <c r="F110" s="63"/>
      <c r="G110" s="63"/>
      <c r="H110" s="63"/>
      <c r="I110" s="49"/>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row>
    <row r="111" spans="1:45" ht="12.75">
      <c r="A111" s="49"/>
      <c r="B111" s="49"/>
      <c r="C111" s="49"/>
      <c r="D111" s="49"/>
      <c r="E111" s="49"/>
      <c r="F111" s="63"/>
      <c r="G111" s="63"/>
      <c r="H111" s="63"/>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row>
    <row r="112" spans="1:45" ht="12.75">
      <c r="A112" s="49"/>
      <c r="B112" s="49"/>
      <c r="C112" s="49"/>
      <c r="D112" s="49"/>
      <c r="E112" s="49"/>
      <c r="F112" s="63"/>
      <c r="G112" s="63"/>
      <c r="H112" s="63"/>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row>
    <row r="113" spans="1:45" ht="12.75">
      <c r="A113" s="49"/>
      <c r="B113" s="49"/>
      <c r="C113" s="49"/>
      <c r="D113" s="49"/>
      <c r="E113" s="49"/>
      <c r="F113" s="63"/>
      <c r="G113" s="63"/>
      <c r="H113" s="63"/>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row>
    <row r="114" spans="1:45" ht="12.75">
      <c r="A114" s="49"/>
      <c r="B114" s="49"/>
      <c r="C114" s="49"/>
      <c r="D114" s="49"/>
      <c r="E114" s="49"/>
      <c r="F114" s="63"/>
      <c r="G114" s="63"/>
      <c r="H114" s="63"/>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row>
    <row r="115" spans="1:45" ht="12.75">
      <c r="A115" s="49"/>
      <c r="B115" s="49"/>
      <c r="C115" s="49"/>
      <c r="D115" s="49"/>
      <c r="E115" s="49"/>
      <c r="F115" s="63"/>
      <c r="G115" s="63"/>
      <c r="H115" s="63"/>
      <c r="I115" s="49"/>
      <c r="J115" s="49"/>
      <c r="K115" s="49"/>
      <c r="L115" s="49"/>
      <c r="M115" s="49"/>
      <c r="N115" s="49"/>
      <c r="O115" s="49"/>
      <c r="P115" s="49"/>
      <c r="Q115" s="49"/>
      <c r="R115" s="49"/>
      <c r="S115" s="49"/>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row>
    <row r="116" spans="1:45" ht="12.75">
      <c r="A116" s="49"/>
      <c r="B116" s="49"/>
      <c r="C116" s="49"/>
      <c r="D116" s="49"/>
      <c r="E116" s="49"/>
      <c r="F116" s="63"/>
      <c r="G116" s="63"/>
      <c r="H116" s="63"/>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row>
    <row r="117" spans="1:45" ht="12.75">
      <c r="A117" s="49"/>
      <c r="B117" s="49"/>
      <c r="C117" s="49"/>
      <c r="D117" s="49"/>
      <c r="E117" s="49"/>
      <c r="F117" s="63"/>
      <c r="G117" s="63"/>
      <c r="H117" s="63"/>
      <c r="I117" s="49"/>
      <c r="J117" s="49"/>
      <c r="K117" s="49"/>
      <c r="L117" s="49"/>
      <c r="M117" s="49"/>
      <c r="N117" s="49"/>
      <c r="O117" s="49"/>
      <c r="P117" s="49"/>
      <c r="Q117" s="49"/>
      <c r="R117" s="49"/>
      <c r="S117" s="49"/>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row>
    <row r="118" spans="1:45" ht="12.75">
      <c r="A118" s="49"/>
      <c r="B118" s="49"/>
      <c r="C118" s="49"/>
      <c r="D118" s="49"/>
      <c r="E118" s="49"/>
      <c r="F118" s="63"/>
      <c r="G118" s="63"/>
      <c r="H118" s="63"/>
      <c r="I118" s="49"/>
      <c r="J118" s="49"/>
      <c r="K118" s="49"/>
      <c r="L118" s="49"/>
      <c r="M118" s="49"/>
      <c r="N118" s="49"/>
      <c r="O118" s="49"/>
      <c r="P118" s="49"/>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row>
    <row r="119" spans="1:45" ht="12.75">
      <c r="A119" s="49"/>
      <c r="B119" s="49"/>
      <c r="C119" s="49"/>
      <c r="D119" s="49"/>
      <c r="E119" s="49"/>
      <c r="F119" s="63"/>
      <c r="G119" s="63"/>
      <c r="H119" s="63"/>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row>
    <row r="120" spans="1:45" ht="12.75">
      <c r="A120" s="49"/>
      <c r="B120" s="49"/>
      <c r="C120" s="49"/>
      <c r="D120" s="49"/>
      <c r="E120" s="49"/>
      <c r="F120" s="63"/>
      <c r="G120" s="63"/>
      <c r="H120" s="63"/>
      <c r="I120" s="49"/>
      <c r="J120" s="49"/>
      <c r="K120" s="49"/>
      <c r="L120" s="49"/>
      <c r="M120" s="49"/>
      <c r="N120" s="49"/>
      <c r="O120" s="49"/>
      <c r="P120" s="49"/>
      <c r="Q120" s="49"/>
      <c r="R120" s="49"/>
      <c r="S120" s="49"/>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row>
    <row r="121" spans="1:45" ht="12.75">
      <c r="A121" s="49"/>
      <c r="B121" s="49"/>
      <c r="C121" s="49"/>
      <c r="D121" s="49"/>
      <c r="E121" s="49"/>
      <c r="F121" s="63"/>
      <c r="G121" s="63"/>
      <c r="H121" s="63"/>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row>
    <row r="122" spans="1:45" ht="12.75">
      <c r="A122" s="49"/>
      <c r="B122" s="49"/>
      <c r="C122" s="49"/>
      <c r="D122" s="49"/>
      <c r="E122" s="49"/>
      <c r="F122" s="63"/>
      <c r="G122" s="63"/>
      <c r="H122" s="63"/>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row>
    <row r="123" spans="1:45" ht="12.75">
      <c r="A123" s="49"/>
      <c r="B123" s="49"/>
      <c r="C123" s="49"/>
      <c r="D123" s="49"/>
      <c r="E123" s="49"/>
      <c r="F123" s="63"/>
      <c r="G123" s="63"/>
      <c r="H123" s="63"/>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row>
    <row r="124" spans="1:45" ht="12.75">
      <c r="A124" s="49"/>
      <c r="B124" s="49"/>
      <c r="C124" s="49"/>
      <c r="D124" s="49"/>
      <c r="E124" s="49"/>
      <c r="F124" s="63"/>
      <c r="G124" s="63"/>
      <c r="H124" s="63"/>
      <c r="I124" s="49"/>
      <c r="J124" s="49"/>
      <c r="K124" s="49"/>
      <c r="L124" s="49"/>
      <c r="M124" s="49"/>
      <c r="N124" s="49"/>
      <c r="O124" s="49"/>
      <c r="P124" s="49"/>
      <c r="Q124" s="49"/>
      <c r="R124" s="49"/>
      <c r="S124" s="49"/>
      <c r="T124" s="49"/>
      <c r="U124" s="49"/>
      <c r="V124" s="49"/>
      <c r="W124" s="49"/>
      <c r="X124" s="49"/>
      <c r="Y124" s="49"/>
      <c r="Z124" s="49"/>
      <c r="AA124" s="49"/>
      <c r="AB124" s="49"/>
      <c r="AC124" s="49"/>
      <c r="AD124" s="49"/>
      <c r="AE124" s="49"/>
      <c r="AF124" s="49"/>
      <c r="AG124" s="49"/>
      <c r="AH124" s="49"/>
      <c r="AI124" s="49"/>
      <c r="AJ124" s="49"/>
      <c r="AK124" s="49"/>
      <c r="AL124" s="49"/>
      <c r="AM124" s="49"/>
      <c r="AN124" s="49"/>
      <c r="AO124" s="49"/>
      <c r="AP124" s="49"/>
      <c r="AQ124" s="49"/>
      <c r="AR124" s="49"/>
      <c r="AS124" s="49"/>
    </row>
    <row r="125" spans="1:45" ht="12.75">
      <c r="A125" s="49"/>
      <c r="B125" s="49"/>
      <c r="C125" s="49"/>
      <c r="D125" s="49"/>
      <c r="E125" s="49"/>
      <c r="F125" s="63"/>
      <c r="G125" s="63"/>
      <c r="H125" s="63"/>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row>
    <row r="126" spans="1:45" ht="12.75">
      <c r="A126" s="49"/>
      <c r="B126" s="49"/>
      <c r="C126" s="49"/>
      <c r="D126" s="49"/>
      <c r="E126" s="49"/>
      <c r="F126" s="63"/>
      <c r="G126" s="63"/>
      <c r="H126" s="63"/>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row>
    <row r="127" spans="1:45" ht="12.75">
      <c r="A127" s="49"/>
      <c r="B127" s="49"/>
      <c r="C127" s="49"/>
      <c r="D127" s="49"/>
      <c r="E127" s="49"/>
      <c r="F127" s="63"/>
      <c r="G127" s="63"/>
      <c r="H127" s="63"/>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row>
  </sheetData>
  <sheetProtection password="9E71" sheet="1"/>
  <mergeCells count="2">
    <mergeCell ref="A1:E1"/>
    <mergeCell ref="A3:E3"/>
  </mergeCells>
  <conditionalFormatting sqref="F27:F51">
    <cfRule type="expression" priority="1" dxfId="9" stopIfTrue="1">
      <formula>COUNTIF(AH$1:AH$65536,F27)&gt;1</formula>
    </cfRule>
  </conditionalFormatting>
  <conditionalFormatting sqref="F6:F26 G6:H51 F52:H52">
    <cfRule type="expression" priority="2" dxfId="9" stopIfTrue="1">
      <formula>COUNTIF(AG$1:AG$65536,F6)&gt;1</formula>
    </cfRule>
  </conditionalFormatting>
  <dataValidations count="2">
    <dataValidation type="textLength" allowBlank="1" showInputMessage="1" showErrorMessage="1" promptTitle="Phone format" prompt="&quot;5124752669&quot;" errorTitle="Phone Number" error="Phone number must be 10 digits." sqref="D6:D52">
      <formula1>10</formula1>
      <formula2>12</formula2>
    </dataValidation>
    <dataValidation allowBlank="1" showInputMessage="1" showErrorMessage="1" prompt="See Code selections below." sqref="A6"/>
  </dataValidations>
  <printOptions/>
  <pageMargins left="0.75" right="0.75" top="1" bottom="1" header="0.5" footer="0.5"/>
  <pageSetup fitToHeight="1" fitToWidth="1" horizontalDpi="600" verticalDpi="600" orientation="portrait" scale="81" r:id="rId1"/>
</worksheet>
</file>

<file path=xl/worksheets/sheet6.xml><?xml version="1.0" encoding="utf-8"?>
<worksheet xmlns="http://schemas.openxmlformats.org/spreadsheetml/2006/main" xmlns:r="http://schemas.openxmlformats.org/officeDocument/2006/relationships">
  <sheetPr codeName="Sheet2">
    <tabColor indexed="46"/>
    <pageSetUpPr fitToPage="1"/>
  </sheetPr>
  <dimension ref="A1:AY308"/>
  <sheetViews>
    <sheetView zoomScale="75" zoomScaleNormal="75" zoomScalePageLayoutView="0" workbookViewId="0" topLeftCell="A97">
      <selection activeCell="M5" sqref="M5"/>
    </sheetView>
  </sheetViews>
  <sheetFormatPr defaultColWidth="9.28125" defaultRowHeight="12.75"/>
  <cols>
    <col min="1" max="1" width="3.28125" style="2" bestFit="1" customWidth="1"/>
    <col min="2" max="2" width="10.00390625" style="1" customWidth="1"/>
    <col min="3" max="3" width="30.57421875" style="7" customWidth="1"/>
    <col min="4" max="4" width="19.00390625" style="7" customWidth="1"/>
    <col min="5" max="5" width="31.7109375" style="1" customWidth="1"/>
    <col min="6" max="6" width="2.57421875" style="11" customWidth="1"/>
    <col min="7" max="7" width="14.28125" style="1" customWidth="1"/>
    <col min="8" max="8" width="13.421875" style="2" customWidth="1"/>
    <col min="9" max="9" width="12.28125" style="2" customWidth="1"/>
    <col min="10" max="11" width="15.421875" style="1" customWidth="1"/>
    <col min="12" max="12" width="3.421875" style="1" customWidth="1"/>
    <col min="13" max="13" width="43.421875" style="1" customWidth="1"/>
    <col min="14" max="14" width="9.7109375" style="1" customWidth="1"/>
    <col min="15" max="15" width="13.57421875" style="2" customWidth="1"/>
    <col min="16" max="16" width="12.57421875" style="2" customWidth="1"/>
    <col min="17" max="17" width="18.00390625" style="4" customWidth="1"/>
    <col min="18" max="18" width="12.28125" style="0" bestFit="1" customWidth="1"/>
    <col min="19" max="31" width="9.28125" style="1" customWidth="1"/>
    <col min="32" max="32" width="9.00390625" style="1" customWidth="1"/>
    <col min="33" max="33" width="12.7109375" style="47" hidden="1" customWidth="1"/>
    <col min="34" max="34" width="0.71875" style="6" hidden="1" customWidth="1"/>
    <col min="35" max="35" width="31.7109375" style="28" hidden="1" customWidth="1"/>
    <col min="36" max="38" width="21.421875" style="28" hidden="1" customWidth="1"/>
    <col min="39" max="39" width="0.71875" style="29" hidden="1" customWidth="1"/>
    <col min="40" max="51" width="9.28125" style="28" hidden="1" customWidth="1"/>
    <col min="52" max="16384" width="9.28125" style="1" customWidth="1"/>
  </cols>
  <sheetData>
    <row r="1" spans="1:38" ht="15" thickBot="1">
      <c r="A1" s="438" t="str">
        <f>CONCATENATE("DIRECT LOAN DRAW REQUEST FORM - Contract #",'Final Budget'!G2)</f>
        <v>DIRECT LOAN DRAW REQUEST FORM - Contract #</v>
      </c>
      <c r="B1" s="439"/>
      <c r="C1" s="439"/>
      <c r="D1" s="439"/>
      <c r="E1" s="439"/>
      <c r="F1" s="439"/>
      <c r="G1" s="439"/>
      <c r="H1" s="439"/>
      <c r="I1" s="439"/>
      <c r="J1" s="439"/>
      <c r="K1" s="439"/>
      <c r="L1" s="439"/>
      <c r="M1" s="439"/>
      <c r="N1" s="439"/>
      <c r="O1" s="439"/>
      <c r="P1" s="439"/>
      <c r="Q1" s="440"/>
      <c r="R1" s="48"/>
      <c r="S1" s="49"/>
      <c r="T1" s="49"/>
      <c r="U1" s="49"/>
      <c r="V1" s="49"/>
      <c r="W1" s="49"/>
      <c r="X1" s="49"/>
      <c r="Y1" s="49"/>
      <c r="Z1" s="49"/>
      <c r="AA1" s="49"/>
      <c r="AB1" s="49"/>
      <c r="AC1" s="49"/>
      <c r="AD1" s="49"/>
      <c r="AE1" s="49"/>
      <c r="AF1" s="49"/>
      <c r="AI1" s="28" t="s">
        <v>97</v>
      </c>
      <c r="AJ1" s="28" t="s">
        <v>98</v>
      </c>
      <c r="AK1" s="28" t="s">
        <v>99</v>
      </c>
      <c r="AL1" s="28">
        <v>1</v>
      </c>
    </row>
    <row r="2" spans="1:38" ht="8.25" customHeight="1">
      <c r="A2" s="61"/>
      <c r="B2" s="49"/>
      <c r="C2" s="62"/>
      <c r="D2" s="62"/>
      <c r="E2" s="49"/>
      <c r="F2" s="61"/>
      <c r="G2" s="49"/>
      <c r="H2" s="61"/>
      <c r="I2" s="61"/>
      <c r="J2" s="49"/>
      <c r="K2" s="49"/>
      <c r="L2" s="49"/>
      <c r="M2" s="49"/>
      <c r="N2" s="49"/>
      <c r="O2" s="61"/>
      <c r="P2" s="61"/>
      <c r="Q2" s="86"/>
      <c r="R2" s="48"/>
      <c r="S2" s="49"/>
      <c r="T2" s="49"/>
      <c r="U2" s="49"/>
      <c r="V2" s="49"/>
      <c r="W2" s="49"/>
      <c r="X2" s="49"/>
      <c r="Y2" s="49"/>
      <c r="Z2" s="49"/>
      <c r="AA2" s="49"/>
      <c r="AB2" s="49"/>
      <c r="AC2" s="49"/>
      <c r="AD2" s="49"/>
      <c r="AE2" s="49"/>
      <c r="AF2" s="49"/>
      <c r="AI2" s="28" t="s">
        <v>53</v>
      </c>
      <c r="AJ2" s="28" t="s">
        <v>48</v>
      </c>
      <c r="AK2" s="41" t="s">
        <v>103</v>
      </c>
      <c r="AL2" s="41">
        <v>2</v>
      </c>
    </row>
    <row r="3" spans="1:51" ht="62.25" customHeight="1">
      <c r="A3" s="442" t="s">
        <v>378</v>
      </c>
      <c r="B3" s="442"/>
      <c r="C3" s="442"/>
      <c r="D3" s="442"/>
      <c r="E3" s="442"/>
      <c r="F3" s="442"/>
      <c r="G3" s="442"/>
      <c r="H3" s="442"/>
      <c r="I3" s="442"/>
      <c r="J3" s="442"/>
      <c r="K3" s="442"/>
      <c r="L3" s="442"/>
      <c r="M3" s="442"/>
      <c r="N3" s="442"/>
      <c r="O3" s="442"/>
      <c r="P3" s="442"/>
      <c r="Q3" s="86"/>
      <c r="R3" s="49"/>
      <c r="S3" s="49"/>
      <c r="T3" s="49"/>
      <c r="U3" s="49"/>
      <c r="V3" s="49"/>
      <c r="W3" s="49"/>
      <c r="X3" s="49"/>
      <c r="Y3" s="49"/>
      <c r="Z3" s="49"/>
      <c r="AA3" s="49"/>
      <c r="AB3" s="49"/>
      <c r="AC3" s="49"/>
      <c r="AD3" s="49"/>
      <c r="AE3" s="49"/>
      <c r="AF3" s="49"/>
      <c r="AG3" s="1"/>
      <c r="AH3" s="1"/>
      <c r="AI3" s="28" t="s">
        <v>45</v>
      </c>
      <c r="AJ3" s="28" t="s">
        <v>49</v>
      </c>
      <c r="AK3" s="28">
        <f>+IF('Vendor List'!B6="","",'Vendor List'!B6)</f>
      </c>
      <c r="AL3" s="28">
        <v>3</v>
      </c>
      <c r="AM3" s="1"/>
      <c r="AN3" s="1"/>
      <c r="AO3" s="1"/>
      <c r="AP3" s="1"/>
      <c r="AQ3" s="1"/>
      <c r="AR3" s="1"/>
      <c r="AS3" s="1"/>
      <c r="AT3" s="1"/>
      <c r="AU3" s="1"/>
      <c r="AV3" s="1"/>
      <c r="AW3" s="1"/>
      <c r="AX3" s="1"/>
      <c r="AY3" s="1"/>
    </row>
    <row r="4" spans="1:51" ht="7.5" customHeight="1" thickBot="1">
      <c r="A4" s="49"/>
      <c r="B4" s="49"/>
      <c r="C4" s="49"/>
      <c r="D4" s="49"/>
      <c r="E4" s="49"/>
      <c r="F4" s="49"/>
      <c r="G4" s="63"/>
      <c r="H4" s="63"/>
      <c r="I4" s="63"/>
      <c r="J4" s="49"/>
      <c r="K4" s="49"/>
      <c r="L4" s="49"/>
      <c r="M4" s="49"/>
      <c r="N4" s="49"/>
      <c r="O4" s="49"/>
      <c r="P4" s="49"/>
      <c r="Q4" s="86"/>
      <c r="R4" s="49"/>
      <c r="S4" s="49"/>
      <c r="T4" s="49"/>
      <c r="U4" s="49"/>
      <c r="V4" s="49"/>
      <c r="W4" s="49"/>
      <c r="X4" s="49"/>
      <c r="Y4" s="49"/>
      <c r="Z4" s="49"/>
      <c r="AA4" s="49"/>
      <c r="AB4" s="49"/>
      <c r="AC4" s="49"/>
      <c r="AD4" s="49"/>
      <c r="AE4" s="49"/>
      <c r="AF4" s="49"/>
      <c r="AG4" s="1"/>
      <c r="AH4" s="1"/>
      <c r="AI4" s="28" t="str">
        <f>+'Final Budget'!A10</f>
        <v>OFF-SITES</v>
      </c>
      <c r="AJ4" s="28" t="s">
        <v>52</v>
      </c>
      <c r="AK4" s="28">
        <f>+IF('Vendor List'!B7="","",'Vendor List'!B7)</f>
      </c>
      <c r="AL4" s="28">
        <v>4</v>
      </c>
      <c r="AM4" s="1"/>
      <c r="AN4" s="1"/>
      <c r="AO4" s="1"/>
      <c r="AP4" s="1"/>
      <c r="AQ4" s="1"/>
      <c r="AR4" s="1"/>
      <c r="AS4" s="1"/>
      <c r="AT4" s="1"/>
      <c r="AU4" s="1"/>
      <c r="AV4" s="1"/>
      <c r="AW4" s="1"/>
      <c r="AX4" s="1"/>
      <c r="AY4" s="1"/>
    </row>
    <row r="5" spans="1:49" ht="68.25" customHeight="1" thickBot="1">
      <c r="A5" s="13" t="s">
        <v>282</v>
      </c>
      <c r="B5" s="16" t="s">
        <v>285</v>
      </c>
      <c r="C5" s="14" t="s">
        <v>105</v>
      </c>
      <c r="D5" s="14" t="s">
        <v>46</v>
      </c>
      <c r="E5" s="64" t="s">
        <v>248</v>
      </c>
      <c r="F5" s="12"/>
      <c r="G5" s="14" t="s">
        <v>50</v>
      </c>
      <c r="H5" s="14" t="s">
        <v>51</v>
      </c>
      <c r="I5" s="64" t="s">
        <v>283</v>
      </c>
      <c r="J5" s="67" t="s">
        <v>116</v>
      </c>
      <c r="K5" s="65" t="s">
        <v>117</v>
      </c>
      <c r="L5" s="44" t="s">
        <v>106</v>
      </c>
      <c r="M5" s="16" t="s">
        <v>104</v>
      </c>
      <c r="N5" s="273" t="s">
        <v>286</v>
      </c>
      <c r="O5" s="16" t="s">
        <v>108</v>
      </c>
      <c r="P5" s="16" t="s">
        <v>92</v>
      </c>
      <c r="Q5" s="16" t="s">
        <v>224</v>
      </c>
      <c r="R5" s="48"/>
      <c r="S5" s="49"/>
      <c r="T5" s="49"/>
      <c r="U5" s="49"/>
      <c r="V5" s="49"/>
      <c r="W5" s="49"/>
      <c r="X5" s="49"/>
      <c r="Y5" s="49"/>
      <c r="Z5" s="49"/>
      <c r="AA5" s="49"/>
      <c r="AB5" s="49"/>
      <c r="AC5" s="49"/>
      <c r="AD5" s="49"/>
      <c r="AE5" s="49"/>
      <c r="AF5" s="49"/>
      <c r="AI5" s="28" t="str">
        <f>+'Final Budget'!A11</f>
        <v>SITE WORK</v>
      </c>
      <c r="AJ5" s="28" t="s">
        <v>47</v>
      </c>
      <c r="AK5" s="28">
        <f>+IF('Vendor List'!B8="","",'Vendor List'!B8)</f>
      </c>
      <c r="AL5" s="28">
        <v>5</v>
      </c>
      <c r="AN5" s="30"/>
      <c r="AO5" s="30"/>
      <c r="AP5" s="30"/>
      <c r="AQ5" s="30"/>
      <c r="AR5" s="30"/>
      <c r="AS5" s="30"/>
      <c r="AT5" s="30"/>
      <c r="AU5" s="30"/>
      <c r="AV5" s="30"/>
      <c r="AW5" s="30"/>
    </row>
    <row r="6" spans="1:51" ht="15.75" thickTop="1">
      <c r="A6" s="20"/>
      <c r="B6" s="19"/>
      <c r="C6" s="8"/>
      <c r="D6" s="8"/>
      <c r="E6" s="25"/>
      <c r="F6" s="27">
        <f>IF(E6&gt;0,COUNTIF(E$6:E6,E6),"")</f>
      </c>
      <c r="G6" s="20"/>
      <c r="H6" s="19"/>
      <c r="I6" s="193"/>
      <c r="J6" s="68"/>
      <c r="K6" s="187">
        <f>+IF(J6&gt;0,J6,"")</f>
      </c>
      <c r="L6" s="45">
        <f>IF(N6&gt;0,"",IF(OR(AND(COUNTIF(E$6:E$102,E6)&gt;1,COUNTIF(H$6:H$102,H6)&gt;1),AND(COUNTIF(G$6:G$102,G6)&gt;1,COUNTIF(E$6:E$102,E6)&gt;1)),"D",""))</f>
      </c>
      <c r="M6" s="42"/>
      <c r="N6" s="188"/>
      <c r="O6" s="188"/>
      <c r="P6" s="188"/>
      <c r="Q6" s="182">
        <f>+IF(J6&gt;0,IF(OR(C6=AI$6,C6=AI$5,C6=AI$7,C6=AI$8,C6=AI$9,C6=AI$10),(K6/0.9)*0.1,0),"")</f>
      </c>
      <c r="R6" s="186"/>
      <c r="S6" s="49"/>
      <c r="T6" s="49"/>
      <c r="U6" s="49"/>
      <c r="V6" s="49"/>
      <c r="W6" s="49"/>
      <c r="X6" s="49"/>
      <c r="Y6" s="49"/>
      <c r="Z6" s="49"/>
      <c r="AA6" s="49"/>
      <c r="AB6" s="49"/>
      <c r="AC6" s="49"/>
      <c r="AD6" s="49"/>
      <c r="AE6" s="49"/>
      <c r="AF6" s="49"/>
      <c r="AG6" s="47">
        <f aca="true" t="shared" si="0" ref="AG6:AG37">CONCATENATE(E6,K6)</f>
      </c>
      <c r="AI6" s="28" t="str">
        <f>+'Final Budget'!A12</f>
        <v>DIRECT CONSTRUCTION COSTS</v>
      </c>
      <c r="AK6" s="28">
        <f>+IF('Vendor List'!B9="","",'Vendor List'!B9)</f>
      </c>
      <c r="AL6" s="28">
        <v>6</v>
      </c>
      <c r="AN6" s="30">
        <f>+IF(ISERR(MID($E6,1,AO6)),AY6,MID($E6,1,AO6))</f>
        <v>1</v>
      </c>
      <c r="AO6" s="30" t="e">
        <f>+FIND(" ",$E6)</f>
        <v>#VALUE!</v>
      </c>
      <c r="AP6" s="30" t="e">
        <f>MID($E6,FIND(" ",$E6),IF(ISERROR(AQ6),99,AQ6-(FIND(" ",$E6))))</f>
        <v>#VALUE!</v>
      </c>
      <c r="AQ6" s="30" t="e">
        <f>FIND(" ",$E6,AO6+1)</f>
        <v>#VALUE!</v>
      </c>
      <c r="AR6" s="30" t="e">
        <f>MID($E6,AQ6,IF(ISERROR(AS6),99,AS6-AQ6))</f>
        <v>#VALUE!</v>
      </c>
      <c r="AS6" s="30" t="e">
        <f>FIND(" ",$E6,AQ6+1)</f>
        <v>#VALUE!</v>
      </c>
      <c r="AT6" s="30" t="e">
        <f>MID($E6,AS6,IF(ISERROR(AU6),99,AU6-AS6))</f>
        <v>#VALUE!</v>
      </c>
      <c r="AU6" s="30" t="e">
        <f>FIND(" ",$E6,AS6+1)</f>
        <v>#VALUE!</v>
      </c>
      <c r="AV6" s="30" t="e">
        <f>MID($E6,AU6,IF(ISERROR(AW6),99,AW6-AU6))</f>
        <v>#VALUE!</v>
      </c>
      <c r="AW6" s="30" t="e">
        <f>FIND(" ",$E6,AU6+1)</f>
        <v>#VALUE!</v>
      </c>
      <c r="AX6" s="28" t="b">
        <f aca="true" t="shared" si="1" ref="AX6:AX37">OR(COUNTIF(AN$1:AP$65536,AN6)&gt;1,COUNTIF(AN$1:AP$65536,AP6)&gt;1,COUNTIF(C$1:C$65536,C6))</f>
        <v>1</v>
      </c>
      <c r="AY6" s="28">
        <v>1</v>
      </c>
    </row>
    <row r="7" spans="1:51" ht="15">
      <c r="A7" s="21"/>
      <c r="B7" s="22"/>
      <c r="C7" s="9"/>
      <c r="D7" s="17"/>
      <c r="E7" s="26"/>
      <c r="F7" s="27">
        <f>IF(E7&gt;0,COUNTIF(E$6:E7,E7),"")</f>
      </c>
      <c r="G7" s="21"/>
      <c r="H7" s="22"/>
      <c r="I7" s="191"/>
      <c r="J7" s="69"/>
      <c r="K7" s="189">
        <f aca="true" t="shared" si="2" ref="K7:K70">+IF(J7&gt;0,J7,"")</f>
      </c>
      <c r="L7" s="46">
        <f>IF(N7&gt;0,"",IF(OR(AND(COUNTIF(E$6:E$102,E7)&gt;1,COUNTIF(H$6:H$102,H7)&gt;1),AND(COUNTIF(G$6:G$102,G7)&gt;1,COUNTIF(E$6:E$102,E7)&gt;1)),"D",""))</f>
      </c>
      <c r="M7" s="43"/>
      <c r="N7" s="190"/>
      <c r="O7" s="190"/>
      <c r="P7" s="190"/>
      <c r="Q7" s="183">
        <f>+IF(J7&gt;0,IF(OR(C7=AI$6,C7=AI$5,C7=AI$7,C7=AI$8,C7=AI$9,C7=AI$10),(K7/0.9)*0.1,0),"")</f>
      </c>
      <c r="R7" s="48"/>
      <c r="S7" s="49"/>
      <c r="T7" s="49"/>
      <c r="U7" s="49"/>
      <c r="V7" s="49"/>
      <c r="W7" s="49"/>
      <c r="X7" s="49"/>
      <c r="Y7" s="49"/>
      <c r="Z7" s="49"/>
      <c r="AA7" s="49"/>
      <c r="AB7" s="49"/>
      <c r="AC7" s="49"/>
      <c r="AD7" s="49"/>
      <c r="AE7" s="49"/>
      <c r="AF7" s="49"/>
      <c r="AG7" s="47">
        <f t="shared" si="0"/>
      </c>
      <c r="AI7" s="28" t="str">
        <f>+'Final Budget'!A14</f>
        <v>Contractor General requirements (&lt;6%)</v>
      </c>
      <c r="AK7" s="28">
        <f>+IF('Vendor List'!B10="","",'Vendor List'!B10)</f>
      </c>
      <c r="AL7" s="28">
        <v>7</v>
      </c>
      <c r="AN7" s="30">
        <f aca="true" t="shared" si="3" ref="AN7:AN70">+IF(ISERR(MID($E7,1,AO7)),AY7,MID($E7,1,AO7))</f>
        <v>2</v>
      </c>
      <c r="AO7" s="30" t="e">
        <f aca="true" t="shared" si="4" ref="AO7:AO70">+FIND(" ",$E7)</f>
        <v>#VALUE!</v>
      </c>
      <c r="AP7" s="30" t="e">
        <f aca="true" t="shared" si="5" ref="AP7:AP70">MID($E7,FIND(" ",$E7),IF(ISERROR(AQ7),99,AQ7-(FIND(" ",$E7))))</f>
        <v>#VALUE!</v>
      </c>
      <c r="AQ7" s="30" t="e">
        <f aca="true" t="shared" si="6" ref="AQ7:AQ12">FIND(" ",$E7,AO7+1)</f>
        <v>#VALUE!</v>
      </c>
      <c r="AR7" s="30" t="e">
        <f aca="true" t="shared" si="7" ref="AR7:AR70">MID($E7,AQ7,IF(ISERROR(AS7),99,AS7-AQ7))</f>
        <v>#VALUE!</v>
      </c>
      <c r="AS7" s="30" t="e">
        <f aca="true" t="shared" si="8" ref="AS7:AS12">FIND(" ",$E7,AQ7+1)</f>
        <v>#VALUE!</v>
      </c>
      <c r="AT7" s="30" t="e">
        <f aca="true" t="shared" si="9" ref="AT7:AT70">MID($E7,AS7,IF(ISERROR(AU7),99,AU7-AS7))</f>
        <v>#VALUE!</v>
      </c>
      <c r="AU7" s="30" t="e">
        <f aca="true" t="shared" si="10" ref="AU7:AU12">FIND(" ",$E7,AS7+1)</f>
        <v>#VALUE!</v>
      </c>
      <c r="AV7" s="30" t="e">
        <f aca="true" t="shared" si="11" ref="AV7:AV70">MID($E7,AU7,IF(ISERROR(AW7),99,AW7-AU7))</f>
        <v>#VALUE!</v>
      </c>
      <c r="AW7" s="30" t="e">
        <f aca="true" t="shared" si="12" ref="AW7:AW12">FIND(" ",$E7,AU7+1)</f>
        <v>#VALUE!</v>
      </c>
      <c r="AX7" s="28" t="b">
        <f t="shared" si="1"/>
        <v>1</v>
      </c>
      <c r="AY7" s="28">
        <v>2</v>
      </c>
    </row>
    <row r="8" spans="1:51" ht="15">
      <c r="A8" s="21"/>
      <c r="B8" s="22"/>
      <c r="C8" s="9"/>
      <c r="D8" s="17"/>
      <c r="E8" s="26"/>
      <c r="F8" s="27">
        <f>IF(E8&gt;0,COUNTIF(E$6:E8,E8),"")</f>
      </c>
      <c r="G8" s="21"/>
      <c r="H8" s="22"/>
      <c r="I8" s="191"/>
      <c r="J8" s="69"/>
      <c r="K8" s="66">
        <f t="shared" si="2"/>
      </c>
      <c r="L8" s="46">
        <f aca="true" t="shared" si="13" ref="L8:L70">IF(N8&gt;0,"",IF(OR(AND(COUNTIF(E$6:E$102,E8)&gt;1,COUNTIF(H$6:H$102,H8)&gt;1),AND(COUNTIF(G$6:G$102,G8)&gt;1,COUNTIF(E$6:E$102,E8)&gt;1)),"D",""))</f>
      </c>
      <c r="M8" s="43"/>
      <c r="N8" s="15"/>
      <c r="O8" s="15"/>
      <c r="P8" s="15"/>
      <c r="Q8" s="183">
        <f aca="true" t="shared" si="14" ref="Q8:Q70">+IF(J8&gt;0,IF(OR(C8=AI$6,C8=AI$5,C8=AI$7,C8=AI$8,C8=AI$9,C8=AI$10),(K8/0.9)*0.1,0),"")</f>
      </c>
      <c r="R8" s="48"/>
      <c r="S8" s="49"/>
      <c r="T8" s="49"/>
      <c r="U8" s="49"/>
      <c r="V8" s="49"/>
      <c r="W8" s="49"/>
      <c r="X8" s="49"/>
      <c r="Y8" s="49"/>
      <c r="Z8" s="49"/>
      <c r="AA8" s="49"/>
      <c r="AB8" s="49"/>
      <c r="AC8" s="49"/>
      <c r="AD8" s="49"/>
      <c r="AE8" s="49"/>
      <c r="AF8" s="49"/>
      <c r="AG8" s="47">
        <f t="shared" si="0"/>
      </c>
      <c r="AI8" s="28" t="str">
        <f>+'Final Budget'!A15</f>
        <v>Contractor overhead (&lt;2%)</v>
      </c>
      <c r="AK8" s="28">
        <f>+IF('Vendor List'!B11="","",'Vendor List'!B11)</f>
      </c>
      <c r="AL8" s="28">
        <v>8</v>
      </c>
      <c r="AN8" s="30">
        <f t="shared" si="3"/>
        <v>3</v>
      </c>
      <c r="AO8" s="30" t="e">
        <f t="shared" si="4"/>
        <v>#VALUE!</v>
      </c>
      <c r="AP8" s="30" t="e">
        <f t="shared" si="5"/>
        <v>#VALUE!</v>
      </c>
      <c r="AQ8" s="30" t="e">
        <f t="shared" si="6"/>
        <v>#VALUE!</v>
      </c>
      <c r="AR8" s="30" t="e">
        <f t="shared" si="7"/>
        <v>#VALUE!</v>
      </c>
      <c r="AS8" s="30" t="e">
        <f t="shared" si="8"/>
        <v>#VALUE!</v>
      </c>
      <c r="AT8" s="30" t="e">
        <f t="shared" si="9"/>
        <v>#VALUE!</v>
      </c>
      <c r="AU8" s="30" t="e">
        <f t="shared" si="10"/>
        <v>#VALUE!</v>
      </c>
      <c r="AV8" s="30" t="e">
        <f t="shared" si="11"/>
        <v>#VALUE!</v>
      </c>
      <c r="AW8" s="30" t="e">
        <f t="shared" si="12"/>
        <v>#VALUE!</v>
      </c>
      <c r="AX8" s="28" t="b">
        <f t="shared" si="1"/>
        <v>1</v>
      </c>
      <c r="AY8" s="28">
        <v>3</v>
      </c>
    </row>
    <row r="9" spans="1:51" ht="15">
      <c r="A9" s="21"/>
      <c r="B9" s="22"/>
      <c r="C9" s="9"/>
      <c r="D9" s="17"/>
      <c r="E9" s="26"/>
      <c r="F9" s="27">
        <f>IF(E9&gt;0,COUNTIF(E$6:E9,E9),"")</f>
      </c>
      <c r="G9" s="21"/>
      <c r="H9" s="22"/>
      <c r="I9" s="191"/>
      <c r="J9" s="69"/>
      <c r="K9" s="66">
        <f t="shared" si="2"/>
      </c>
      <c r="L9" s="46">
        <f t="shared" si="13"/>
      </c>
      <c r="M9" s="43"/>
      <c r="N9" s="15"/>
      <c r="O9" s="15"/>
      <c r="P9" s="15"/>
      <c r="Q9" s="183">
        <f t="shared" si="14"/>
      </c>
      <c r="R9" s="48"/>
      <c r="S9" s="49"/>
      <c r="T9" s="49"/>
      <c r="U9" s="49"/>
      <c r="V9" s="49"/>
      <c r="W9" s="49"/>
      <c r="X9" s="49"/>
      <c r="Y9" s="49"/>
      <c r="Z9" s="49"/>
      <c r="AA9" s="49"/>
      <c r="AB9" s="49"/>
      <c r="AC9" s="49"/>
      <c r="AD9" s="49"/>
      <c r="AE9" s="49"/>
      <c r="AF9" s="49"/>
      <c r="AG9" s="47">
        <f t="shared" si="0"/>
      </c>
      <c r="AI9" s="28" t="str">
        <f>+'Final Budget'!A16</f>
        <v>Contractor profit (&lt;6%)</v>
      </c>
      <c r="AK9" s="28">
        <f>+IF('Vendor List'!B12="","",'Vendor List'!B12)</f>
      </c>
      <c r="AL9" s="28">
        <v>9</v>
      </c>
      <c r="AN9" s="30">
        <f t="shared" si="3"/>
        <v>4</v>
      </c>
      <c r="AO9" s="30" t="e">
        <f t="shared" si="4"/>
        <v>#VALUE!</v>
      </c>
      <c r="AP9" s="30" t="e">
        <f t="shared" si="5"/>
        <v>#VALUE!</v>
      </c>
      <c r="AQ9" s="30" t="e">
        <f t="shared" si="6"/>
        <v>#VALUE!</v>
      </c>
      <c r="AR9" s="30" t="e">
        <f t="shared" si="7"/>
        <v>#VALUE!</v>
      </c>
      <c r="AS9" s="30" t="e">
        <f t="shared" si="8"/>
        <v>#VALUE!</v>
      </c>
      <c r="AT9" s="30" t="e">
        <f t="shared" si="9"/>
        <v>#VALUE!</v>
      </c>
      <c r="AU9" s="30" t="e">
        <f t="shared" si="10"/>
        <v>#VALUE!</v>
      </c>
      <c r="AV9" s="30" t="e">
        <f t="shared" si="11"/>
        <v>#VALUE!</v>
      </c>
      <c r="AW9" s="30" t="e">
        <f t="shared" si="12"/>
        <v>#VALUE!</v>
      </c>
      <c r="AX9" s="28" t="b">
        <f t="shared" si="1"/>
        <v>1</v>
      </c>
      <c r="AY9" s="28">
        <v>4</v>
      </c>
    </row>
    <row r="10" spans="1:51" ht="15">
      <c r="A10" s="21"/>
      <c r="B10" s="22"/>
      <c r="C10" s="9"/>
      <c r="D10" s="17"/>
      <c r="E10" s="26"/>
      <c r="F10" s="27">
        <f>IF(E10&gt;0,COUNTIF(E$6:E10,E10),"")</f>
      </c>
      <c r="G10" s="21"/>
      <c r="H10" s="22"/>
      <c r="I10" s="191"/>
      <c r="J10" s="69"/>
      <c r="K10" s="66">
        <f t="shared" si="2"/>
      </c>
      <c r="L10" s="46">
        <f t="shared" si="13"/>
      </c>
      <c r="M10" s="43"/>
      <c r="N10" s="15"/>
      <c r="O10" s="15"/>
      <c r="P10" s="15"/>
      <c r="Q10" s="183">
        <f t="shared" si="14"/>
      </c>
      <c r="R10" s="48"/>
      <c r="S10" s="49"/>
      <c r="T10" s="49"/>
      <c r="U10" s="49"/>
      <c r="V10" s="49"/>
      <c r="W10" s="49"/>
      <c r="X10" s="49"/>
      <c r="Y10" s="49"/>
      <c r="Z10" s="49"/>
      <c r="AA10" s="49"/>
      <c r="AB10" s="49"/>
      <c r="AC10" s="49"/>
      <c r="AD10" s="49"/>
      <c r="AE10" s="49"/>
      <c r="AF10" s="49"/>
      <c r="AG10" s="47">
        <f t="shared" si="0"/>
      </c>
      <c r="AK10" s="28">
        <f>+IF('Vendor List'!B13="","",'Vendor List'!B13)</f>
      </c>
      <c r="AL10" s="28">
        <v>10</v>
      </c>
      <c r="AN10" s="30">
        <f t="shared" si="3"/>
        <v>5</v>
      </c>
      <c r="AO10" s="30" t="e">
        <f t="shared" si="4"/>
        <v>#VALUE!</v>
      </c>
      <c r="AP10" s="30" t="e">
        <f t="shared" si="5"/>
        <v>#VALUE!</v>
      </c>
      <c r="AQ10" s="30" t="e">
        <f t="shared" si="6"/>
        <v>#VALUE!</v>
      </c>
      <c r="AR10" s="30" t="e">
        <f t="shared" si="7"/>
        <v>#VALUE!</v>
      </c>
      <c r="AS10" s="30" t="e">
        <f t="shared" si="8"/>
        <v>#VALUE!</v>
      </c>
      <c r="AT10" s="30" t="e">
        <f t="shared" si="9"/>
        <v>#VALUE!</v>
      </c>
      <c r="AU10" s="30" t="e">
        <f t="shared" si="10"/>
        <v>#VALUE!</v>
      </c>
      <c r="AV10" s="30" t="e">
        <f t="shared" si="11"/>
        <v>#VALUE!</v>
      </c>
      <c r="AW10" s="30" t="e">
        <f t="shared" si="12"/>
        <v>#VALUE!</v>
      </c>
      <c r="AX10" s="28" t="b">
        <f t="shared" si="1"/>
        <v>1</v>
      </c>
      <c r="AY10" s="28">
        <v>5</v>
      </c>
    </row>
    <row r="11" spans="1:51" ht="15">
      <c r="A11" s="21"/>
      <c r="B11" s="22"/>
      <c r="C11" s="9"/>
      <c r="D11" s="17"/>
      <c r="E11" s="26"/>
      <c r="F11" s="27">
        <f>IF(E11&gt;0,COUNTIF(E$6:E11,E11),"")</f>
      </c>
      <c r="G11" s="21"/>
      <c r="H11" s="22"/>
      <c r="I11" s="191"/>
      <c r="J11" s="69"/>
      <c r="K11" s="66">
        <f t="shared" si="2"/>
      </c>
      <c r="L11" s="46">
        <f t="shared" si="13"/>
      </c>
      <c r="M11" s="43"/>
      <c r="N11" s="15"/>
      <c r="O11" s="15"/>
      <c r="P11" s="15"/>
      <c r="Q11" s="183">
        <f t="shared" si="14"/>
      </c>
      <c r="R11" s="48"/>
      <c r="S11" s="49"/>
      <c r="T11" s="49"/>
      <c r="U11" s="49"/>
      <c r="V11" s="49"/>
      <c r="W11" s="49"/>
      <c r="X11" s="49"/>
      <c r="Y11" s="49"/>
      <c r="Z11" s="49"/>
      <c r="AA11" s="49"/>
      <c r="AB11" s="49"/>
      <c r="AC11" s="49"/>
      <c r="AD11" s="49"/>
      <c r="AE11" s="49"/>
      <c r="AF11" s="49"/>
      <c r="AG11" s="47">
        <f t="shared" si="0"/>
      </c>
      <c r="AI11" s="28" t="str">
        <f>+'Final Budget'!A23</f>
        <v>Architectural - Design fees</v>
      </c>
      <c r="AK11" s="28">
        <f>+IF('Vendor List'!B14="","",'Vendor List'!B14)</f>
      </c>
      <c r="AL11" s="28">
        <v>11</v>
      </c>
      <c r="AN11" s="30">
        <f t="shared" si="3"/>
        <v>6</v>
      </c>
      <c r="AO11" s="30" t="e">
        <f t="shared" si="4"/>
        <v>#VALUE!</v>
      </c>
      <c r="AP11" s="30" t="e">
        <f t="shared" si="5"/>
        <v>#VALUE!</v>
      </c>
      <c r="AQ11" s="30" t="e">
        <f t="shared" si="6"/>
        <v>#VALUE!</v>
      </c>
      <c r="AR11" s="30" t="e">
        <f t="shared" si="7"/>
        <v>#VALUE!</v>
      </c>
      <c r="AS11" s="30" t="e">
        <f t="shared" si="8"/>
        <v>#VALUE!</v>
      </c>
      <c r="AT11" s="30" t="e">
        <f t="shared" si="9"/>
        <v>#VALUE!</v>
      </c>
      <c r="AU11" s="30" t="e">
        <f t="shared" si="10"/>
        <v>#VALUE!</v>
      </c>
      <c r="AV11" s="30" t="e">
        <f t="shared" si="11"/>
        <v>#VALUE!</v>
      </c>
      <c r="AW11" s="30" t="e">
        <f t="shared" si="12"/>
        <v>#VALUE!</v>
      </c>
      <c r="AX11" s="28" t="b">
        <f t="shared" si="1"/>
        <v>1</v>
      </c>
      <c r="AY11" s="28">
        <v>6</v>
      </c>
    </row>
    <row r="12" spans="1:51" ht="12.75">
      <c r="A12" s="21"/>
      <c r="B12" s="22"/>
      <c r="C12" s="9"/>
      <c r="D12" s="17"/>
      <c r="E12" s="26"/>
      <c r="F12" s="27">
        <f>IF(E12&gt;0,COUNTIF(E$6:E12,E12),"")</f>
      </c>
      <c r="G12" s="21"/>
      <c r="H12" s="22"/>
      <c r="I12" s="191"/>
      <c r="J12" s="69"/>
      <c r="K12" s="66">
        <f t="shared" si="2"/>
      </c>
      <c r="L12" s="46">
        <f t="shared" si="13"/>
      </c>
      <c r="M12" s="43"/>
      <c r="N12" s="15"/>
      <c r="O12" s="15"/>
      <c r="P12" s="15"/>
      <c r="Q12" s="183">
        <f t="shared" si="14"/>
      </c>
      <c r="R12" s="48"/>
      <c r="S12" s="49"/>
      <c r="T12" s="49"/>
      <c r="U12" s="49"/>
      <c r="V12" s="49"/>
      <c r="W12" s="49"/>
      <c r="X12" s="49"/>
      <c r="Y12" s="49"/>
      <c r="Z12" s="49"/>
      <c r="AA12" s="49"/>
      <c r="AB12" s="49"/>
      <c r="AC12" s="49"/>
      <c r="AD12" s="49"/>
      <c r="AE12" s="49"/>
      <c r="AF12" s="49"/>
      <c r="AG12" s="47">
        <f t="shared" si="0"/>
      </c>
      <c r="AI12" s="28" t="str">
        <f>+'Final Budget'!A24</f>
        <v>Architectural - Supervision fees</v>
      </c>
      <c r="AK12" s="28">
        <f>+IF('Vendor List'!B15="","",'Vendor List'!B15)</f>
      </c>
      <c r="AL12" s="28">
        <v>12</v>
      </c>
      <c r="AN12" s="30">
        <f t="shared" si="3"/>
        <v>7</v>
      </c>
      <c r="AO12" s="30" t="e">
        <f t="shared" si="4"/>
        <v>#VALUE!</v>
      </c>
      <c r="AP12" s="30" t="e">
        <f t="shared" si="5"/>
        <v>#VALUE!</v>
      </c>
      <c r="AQ12" s="30" t="e">
        <f t="shared" si="6"/>
        <v>#VALUE!</v>
      </c>
      <c r="AR12" s="30" t="e">
        <f t="shared" si="7"/>
        <v>#VALUE!</v>
      </c>
      <c r="AS12" s="30" t="e">
        <f t="shared" si="8"/>
        <v>#VALUE!</v>
      </c>
      <c r="AT12" s="30" t="e">
        <f t="shared" si="9"/>
        <v>#VALUE!</v>
      </c>
      <c r="AU12" s="30" t="e">
        <f t="shared" si="10"/>
        <v>#VALUE!</v>
      </c>
      <c r="AV12" s="30" t="e">
        <f t="shared" si="11"/>
        <v>#VALUE!</v>
      </c>
      <c r="AW12" s="30" t="e">
        <f t="shared" si="12"/>
        <v>#VALUE!</v>
      </c>
      <c r="AX12" s="28" t="b">
        <f t="shared" si="1"/>
        <v>1</v>
      </c>
      <c r="AY12" s="28">
        <v>7</v>
      </c>
    </row>
    <row r="13" spans="1:51" ht="12.75">
      <c r="A13" s="21"/>
      <c r="B13" s="22"/>
      <c r="C13" s="9"/>
      <c r="D13" s="17"/>
      <c r="E13" s="26"/>
      <c r="F13" s="27">
        <f>IF(E13&gt;0,COUNTIF(E$6:E13,E13),"")</f>
      </c>
      <c r="G13" s="21"/>
      <c r="H13" s="22"/>
      <c r="I13" s="191"/>
      <c r="J13" s="69"/>
      <c r="K13" s="66">
        <f t="shared" si="2"/>
      </c>
      <c r="L13" s="46">
        <f t="shared" si="13"/>
      </c>
      <c r="M13" s="43"/>
      <c r="N13" s="15"/>
      <c r="O13" s="15"/>
      <c r="P13" s="15"/>
      <c r="Q13" s="183">
        <f t="shared" si="14"/>
      </c>
      <c r="R13" s="48"/>
      <c r="S13" s="49"/>
      <c r="T13" s="49"/>
      <c r="U13" s="49"/>
      <c r="V13" s="49"/>
      <c r="W13" s="49"/>
      <c r="X13" s="49"/>
      <c r="Y13" s="49"/>
      <c r="Z13" s="49"/>
      <c r="AA13" s="49"/>
      <c r="AB13" s="49"/>
      <c r="AC13" s="49"/>
      <c r="AD13" s="49"/>
      <c r="AE13" s="49"/>
      <c r="AF13" s="49"/>
      <c r="AG13" s="47">
        <f t="shared" si="0"/>
      </c>
      <c r="AI13" s="28" t="str">
        <f>+'Final Budget'!A25</f>
        <v>Engineering fees</v>
      </c>
      <c r="AK13" s="28">
        <f>+IF('Vendor List'!B16="","",'Vendor List'!B16)</f>
      </c>
      <c r="AL13" s="28">
        <v>13</v>
      </c>
      <c r="AN13" s="30">
        <f t="shared" si="3"/>
        <v>8</v>
      </c>
      <c r="AO13" s="30" t="e">
        <f t="shared" si="4"/>
        <v>#VALUE!</v>
      </c>
      <c r="AP13" s="30" t="e">
        <f t="shared" si="5"/>
        <v>#VALUE!</v>
      </c>
      <c r="AQ13" s="30" t="e">
        <f aca="true" t="shared" si="15" ref="AQ13:AQ76">FIND(" ",$E13,AO13+1)</f>
        <v>#VALUE!</v>
      </c>
      <c r="AR13" s="30" t="e">
        <f t="shared" si="7"/>
        <v>#VALUE!</v>
      </c>
      <c r="AS13" s="30" t="e">
        <f aca="true" t="shared" si="16" ref="AS13:AS76">FIND(" ",$E13,AQ13+1)</f>
        <v>#VALUE!</v>
      </c>
      <c r="AT13" s="30" t="e">
        <f t="shared" si="9"/>
        <v>#VALUE!</v>
      </c>
      <c r="AU13" s="30" t="e">
        <f aca="true" t="shared" si="17" ref="AU13:AU76">FIND(" ",$E13,AS13+1)</f>
        <v>#VALUE!</v>
      </c>
      <c r="AV13" s="30" t="e">
        <f t="shared" si="11"/>
        <v>#VALUE!</v>
      </c>
      <c r="AW13" s="30" t="e">
        <f aca="true" t="shared" si="18" ref="AW13:AW76">FIND(" ",$E13,AU13+1)</f>
        <v>#VALUE!</v>
      </c>
      <c r="AX13" s="28" t="b">
        <f t="shared" si="1"/>
        <v>1</v>
      </c>
      <c r="AY13" s="28">
        <v>8</v>
      </c>
    </row>
    <row r="14" spans="1:51" ht="12.75">
      <c r="A14" s="21"/>
      <c r="B14" s="22"/>
      <c r="C14" s="9"/>
      <c r="D14" s="17"/>
      <c r="E14" s="26"/>
      <c r="F14" s="27">
        <f>IF(E14&gt;0,COUNTIF(E$6:E14,E14),"")</f>
      </c>
      <c r="G14" s="21"/>
      <c r="H14" s="22"/>
      <c r="I14" s="191"/>
      <c r="J14" s="69"/>
      <c r="K14" s="66">
        <f t="shared" si="2"/>
      </c>
      <c r="L14" s="46">
        <f t="shared" si="13"/>
      </c>
      <c r="M14" s="43"/>
      <c r="N14" s="15"/>
      <c r="O14" s="15"/>
      <c r="P14" s="15"/>
      <c r="Q14" s="183">
        <f t="shared" si="14"/>
      </c>
      <c r="R14" s="48"/>
      <c r="S14" s="49"/>
      <c r="T14" s="49"/>
      <c r="U14" s="49"/>
      <c r="V14" s="49"/>
      <c r="W14" s="49"/>
      <c r="X14" s="49"/>
      <c r="Y14" s="49"/>
      <c r="Z14" s="49"/>
      <c r="AA14" s="49"/>
      <c r="AB14" s="49"/>
      <c r="AC14" s="49"/>
      <c r="AD14" s="49"/>
      <c r="AE14" s="49"/>
      <c r="AF14" s="49"/>
      <c r="AG14" s="47">
        <f t="shared" si="0"/>
      </c>
      <c r="AI14" s="28" t="str">
        <f>+'Final Budget'!A26</f>
        <v>Real estate attorney/other legal fees</v>
      </c>
      <c r="AK14" s="28">
        <f>+IF('Vendor List'!B17="","",'Vendor List'!B17)</f>
      </c>
      <c r="AL14" s="28">
        <v>14</v>
      </c>
      <c r="AN14" s="30">
        <f t="shared" si="3"/>
        <v>9</v>
      </c>
      <c r="AO14" s="30" t="e">
        <f t="shared" si="4"/>
        <v>#VALUE!</v>
      </c>
      <c r="AP14" s="30" t="e">
        <f t="shared" si="5"/>
        <v>#VALUE!</v>
      </c>
      <c r="AQ14" s="30" t="e">
        <f t="shared" si="15"/>
        <v>#VALUE!</v>
      </c>
      <c r="AR14" s="30" t="e">
        <f t="shared" si="7"/>
        <v>#VALUE!</v>
      </c>
      <c r="AS14" s="30" t="e">
        <f t="shared" si="16"/>
        <v>#VALUE!</v>
      </c>
      <c r="AT14" s="30" t="e">
        <f t="shared" si="9"/>
        <v>#VALUE!</v>
      </c>
      <c r="AU14" s="30" t="e">
        <f t="shared" si="17"/>
        <v>#VALUE!</v>
      </c>
      <c r="AV14" s="30" t="e">
        <f t="shared" si="11"/>
        <v>#VALUE!</v>
      </c>
      <c r="AW14" s="30" t="e">
        <f t="shared" si="18"/>
        <v>#VALUE!</v>
      </c>
      <c r="AX14" s="28" t="b">
        <f t="shared" si="1"/>
        <v>1</v>
      </c>
      <c r="AY14" s="28">
        <v>9</v>
      </c>
    </row>
    <row r="15" spans="1:51" ht="12.75">
      <c r="A15" s="21"/>
      <c r="B15" s="22"/>
      <c r="C15" s="9"/>
      <c r="D15" s="17"/>
      <c r="E15" s="26"/>
      <c r="F15" s="27">
        <f>IF(E15&gt;0,COUNTIF(E$6:E15,E15),"")</f>
      </c>
      <c r="G15" s="21"/>
      <c r="H15" s="22"/>
      <c r="I15" s="191"/>
      <c r="J15" s="69"/>
      <c r="K15" s="66">
        <f t="shared" si="2"/>
      </c>
      <c r="L15" s="46">
        <f t="shared" si="13"/>
      </c>
      <c r="M15" s="43"/>
      <c r="N15" s="15"/>
      <c r="O15" s="15"/>
      <c r="P15" s="15"/>
      <c r="Q15" s="183">
        <f t="shared" si="14"/>
      </c>
      <c r="R15" s="48"/>
      <c r="S15" s="49"/>
      <c r="T15" s="49"/>
      <c r="U15" s="49"/>
      <c r="V15" s="49"/>
      <c r="W15" s="49"/>
      <c r="X15" s="49"/>
      <c r="Y15" s="49"/>
      <c r="Z15" s="49"/>
      <c r="AA15" s="49"/>
      <c r="AB15" s="49"/>
      <c r="AC15" s="49"/>
      <c r="AD15" s="49"/>
      <c r="AE15" s="49"/>
      <c r="AF15" s="49"/>
      <c r="AG15" s="47">
        <f t="shared" si="0"/>
      </c>
      <c r="AI15" s="28" t="str">
        <f>+'Final Budget'!A27</f>
        <v>Accounting fees</v>
      </c>
      <c r="AK15" s="28">
        <f>+IF('Vendor List'!B18="","",'Vendor List'!B18)</f>
      </c>
      <c r="AL15" s="28">
        <v>15</v>
      </c>
      <c r="AN15" s="30">
        <f t="shared" si="3"/>
        <v>10</v>
      </c>
      <c r="AO15" s="30" t="e">
        <f t="shared" si="4"/>
        <v>#VALUE!</v>
      </c>
      <c r="AP15" s="30" t="e">
        <f t="shared" si="5"/>
        <v>#VALUE!</v>
      </c>
      <c r="AQ15" s="30" t="e">
        <f t="shared" si="15"/>
        <v>#VALUE!</v>
      </c>
      <c r="AR15" s="30" t="e">
        <f t="shared" si="7"/>
        <v>#VALUE!</v>
      </c>
      <c r="AS15" s="30" t="e">
        <f t="shared" si="16"/>
        <v>#VALUE!</v>
      </c>
      <c r="AT15" s="30" t="e">
        <f t="shared" si="9"/>
        <v>#VALUE!</v>
      </c>
      <c r="AU15" s="30" t="e">
        <f t="shared" si="17"/>
        <v>#VALUE!</v>
      </c>
      <c r="AV15" s="30" t="e">
        <f t="shared" si="11"/>
        <v>#VALUE!</v>
      </c>
      <c r="AW15" s="30" t="e">
        <f t="shared" si="18"/>
        <v>#VALUE!</v>
      </c>
      <c r="AX15" s="28" t="b">
        <f t="shared" si="1"/>
        <v>1</v>
      </c>
      <c r="AY15" s="28">
        <v>10</v>
      </c>
    </row>
    <row r="16" spans="1:51" ht="12.75">
      <c r="A16" s="21"/>
      <c r="B16" s="22"/>
      <c r="C16" s="9"/>
      <c r="D16" s="17"/>
      <c r="E16" s="26"/>
      <c r="F16" s="27">
        <f>IF(E16&gt;0,COUNTIF(E$6:E16,E16),"")</f>
      </c>
      <c r="G16" s="21"/>
      <c r="H16" s="22"/>
      <c r="I16" s="191"/>
      <c r="J16" s="69"/>
      <c r="K16" s="66">
        <f t="shared" si="2"/>
      </c>
      <c r="L16" s="46">
        <f t="shared" si="13"/>
      </c>
      <c r="M16" s="43"/>
      <c r="N16" s="15"/>
      <c r="O16" s="15"/>
      <c r="P16" s="15"/>
      <c r="Q16" s="183">
        <f t="shared" si="14"/>
      </c>
      <c r="R16" s="48"/>
      <c r="S16" s="49"/>
      <c r="T16" s="49"/>
      <c r="U16" s="49"/>
      <c r="V16" s="49"/>
      <c r="W16" s="49"/>
      <c r="X16" s="49"/>
      <c r="Y16" s="49"/>
      <c r="Z16" s="49"/>
      <c r="AA16" s="49"/>
      <c r="AB16" s="49"/>
      <c r="AC16" s="49"/>
      <c r="AD16" s="49"/>
      <c r="AE16" s="49"/>
      <c r="AF16" s="49"/>
      <c r="AG16" s="47">
        <f t="shared" si="0"/>
      </c>
      <c r="AI16" s="28" t="str">
        <f>+'Final Budget'!A28</f>
        <v>Impact Fees</v>
      </c>
      <c r="AK16" s="28">
        <f>+IF('Vendor List'!B19="","",'Vendor List'!B19)</f>
      </c>
      <c r="AL16" s="28">
        <v>16</v>
      </c>
      <c r="AN16" s="30">
        <f t="shared" si="3"/>
        <v>11</v>
      </c>
      <c r="AO16" s="30" t="e">
        <f t="shared" si="4"/>
        <v>#VALUE!</v>
      </c>
      <c r="AP16" s="30" t="e">
        <f t="shared" si="5"/>
        <v>#VALUE!</v>
      </c>
      <c r="AQ16" s="30" t="e">
        <f t="shared" si="15"/>
        <v>#VALUE!</v>
      </c>
      <c r="AR16" s="30" t="e">
        <f t="shared" si="7"/>
        <v>#VALUE!</v>
      </c>
      <c r="AS16" s="30" t="e">
        <f t="shared" si="16"/>
        <v>#VALUE!</v>
      </c>
      <c r="AT16" s="30" t="e">
        <f t="shared" si="9"/>
        <v>#VALUE!</v>
      </c>
      <c r="AU16" s="30" t="e">
        <f t="shared" si="17"/>
        <v>#VALUE!</v>
      </c>
      <c r="AV16" s="30" t="e">
        <f t="shared" si="11"/>
        <v>#VALUE!</v>
      </c>
      <c r="AW16" s="30" t="e">
        <f t="shared" si="18"/>
        <v>#VALUE!</v>
      </c>
      <c r="AX16" s="28" t="b">
        <f t="shared" si="1"/>
        <v>1</v>
      </c>
      <c r="AY16" s="28">
        <v>11</v>
      </c>
    </row>
    <row r="17" spans="1:51" ht="12.75">
      <c r="A17" s="21"/>
      <c r="B17" s="22"/>
      <c r="C17" s="9"/>
      <c r="D17" s="17"/>
      <c r="E17" s="26"/>
      <c r="F17" s="27">
        <f>IF(E17&gt;0,COUNTIF(E$6:E17,E17),"")</f>
      </c>
      <c r="G17" s="21"/>
      <c r="H17" s="22"/>
      <c r="I17" s="191"/>
      <c r="J17" s="69"/>
      <c r="K17" s="66">
        <f t="shared" si="2"/>
      </c>
      <c r="L17" s="46">
        <f t="shared" si="13"/>
      </c>
      <c r="M17" s="43"/>
      <c r="N17" s="15"/>
      <c r="O17" s="15"/>
      <c r="P17" s="15"/>
      <c r="Q17" s="183">
        <f t="shared" si="14"/>
      </c>
      <c r="R17" s="48"/>
      <c r="S17" s="49"/>
      <c r="T17" s="49"/>
      <c r="U17" s="49"/>
      <c r="V17" s="49"/>
      <c r="W17" s="49"/>
      <c r="X17" s="49"/>
      <c r="Y17" s="49"/>
      <c r="Z17" s="49"/>
      <c r="AA17" s="49"/>
      <c r="AB17" s="49"/>
      <c r="AC17" s="49"/>
      <c r="AD17" s="49"/>
      <c r="AE17" s="49"/>
      <c r="AF17" s="49"/>
      <c r="AG17" s="47">
        <f t="shared" si="0"/>
      </c>
      <c r="AI17" s="28" t="str">
        <f>+'Final Budget'!A29</f>
        <v>Building permits &amp; related costs</v>
      </c>
      <c r="AK17" s="28">
        <f>+IF('Vendor List'!B20="","",'Vendor List'!B20)</f>
      </c>
      <c r="AL17" s="28">
        <v>17</v>
      </c>
      <c r="AN17" s="30">
        <f t="shared" si="3"/>
        <v>12</v>
      </c>
      <c r="AO17" s="30" t="e">
        <f t="shared" si="4"/>
        <v>#VALUE!</v>
      </c>
      <c r="AP17" s="30" t="e">
        <f t="shared" si="5"/>
        <v>#VALUE!</v>
      </c>
      <c r="AQ17" s="30" t="e">
        <f t="shared" si="15"/>
        <v>#VALUE!</v>
      </c>
      <c r="AR17" s="30" t="e">
        <f t="shared" si="7"/>
        <v>#VALUE!</v>
      </c>
      <c r="AS17" s="30" t="e">
        <f t="shared" si="16"/>
        <v>#VALUE!</v>
      </c>
      <c r="AT17" s="30" t="e">
        <f t="shared" si="9"/>
        <v>#VALUE!</v>
      </c>
      <c r="AU17" s="30" t="e">
        <f t="shared" si="17"/>
        <v>#VALUE!</v>
      </c>
      <c r="AV17" s="30" t="e">
        <f t="shared" si="11"/>
        <v>#VALUE!</v>
      </c>
      <c r="AW17" s="30" t="e">
        <f t="shared" si="18"/>
        <v>#VALUE!</v>
      </c>
      <c r="AX17" s="28" t="b">
        <f t="shared" si="1"/>
        <v>1</v>
      </c>
      <c r="AY17" s="28">
        <v>12</v>
      </c>
    </row>
    <row r="18" spans="1:51" ht="12.75">
      <c r="A18" s="21"/>
      <c r="B18" s="22"/>
      <c r="C18" s="9"/>
      <c r="D18" s="17"/>
      <c r="E18" s="26"/>
      <c r="F18" s="27">
        <f>IF(E18&gt;0,COUNTIF(E$6:E18,E18),"")</f>
      </c>
      <c r="G18" s="21"/>
      <c r="H18" s="22"/>
      <c r="I18" s="191"/>
      <c r="J18" s="69"/>
      <c r="K18" s="66">
        <f t="shared" si="2"/>
      </c>
      <c r="L18" s="46">
        <f t="shared" si="13"/>
      </c>
      <c r="M18" s="43"/>
      <c r="N18" s="15"/>
      <c r="O18" s="15"/>
      <c r="P18" s="15"/>
      <c r="Q18" s="183">
        <f t="shared" si="14"/>
      </c>
      <c r="R18" s="48"/>
      <c r="S18" s="49"/>
      <c r="T18" s="49"/>
      <c r="U18" s="49"/>
      <c r="V18" s="49"/>
      <c r="W18" s="49"/>
      <c r="X18" s="49"/>
      <c r="Y18" s="49"/>
      <c r="Z18" s="49"/>
      <c r="AA18" s="49"/>
      <c r="AB18" s="49"/>
      <c r="AC18" s="49"/>
      <c r="AD18" s="49"/>
      <c r="AE18" s="49"/>
      <c r="AF18" s="49"/>
      <c r="AG18" s="47">
        <f t="shared" si="0"/>
      </c>
      <c r="AI18" s="28" t="str">
        <f>+'Final Budget'!A30</f>
        <v>Appraisal</v>
      </c>
      <c r="AK18" s="28">
        <f>+IF('Vendor List'!B21="","",'Vendor List'!B21)</f>
      </c>
      <c r="AL18" s="28">
        <v>18</v>
      </c>
      <c r="AN18" s="30">
        <f t="shared" si="3"/>
        <v>13</v>
      </c>
      <c r="AO18" s="30" t="e">
        <f t="shared" si="4"/>
        <v>#VALUE!</v>
      </c>
      <c r="AP18" s="30" t="e">
        <f t="shared" si="5"/>
        <v>#VALUE!</v>
      </c>
      <c r="AQ18" s="30" t="e">
        <f t="shared" si="15"/>
        <v>#VALUE!</v>
      </c>
      <c r="AR18" s="30" t="e">
        <f t="shared" si="7"/>
        <v>#VALUE!</v>
      </c>
      <c r="AS18" s="30" t="e">
        <f t="shared" si="16"/>
        <v>#VALUE!</v>
      </c>
      <c r="AT18" s="30" t="e">
        <f t="shared" si="9"/>
        <v>#VALUE!</v>
      </c>
      <c r="AU18" s="30" t="e">
        <f t="shared" si="17"/>
        <v>#VALUE!</v>
      </c>
      <c r="AV18" s="30" t="e">
        <f t="shared" si="11"/>
        <v>#VALUE!</v>
      </c>
      <c r="AW18" s="30" t="e">
        <f t="shared" si="18"/>
        <v>#VALUE!</v>
      </c>
      <c r="AX18" s="28" t="b">
        <f t="shared" si="1"/>
        <v>1</v>
      </c>
      <c r="AY18" s="28">
        <v>13</v>
      </c>
    </row>
    <row r="19" spans="1:51" ht="12.75">
      <c r="A19" s="21"/>
      <c r="B19" s="22"/>
      <c r="C19" s="9"/>
      <c r="D19" s="17"/>
      <c r="E19" s="26"/>
      <c r="F19" s="27">
        <f>IF(E19&gt;0,COUNTIF(E$6:E19,E19),"")</f>
      </c>
      <c r="G19" s="21"/>
      <c r="H19" s="22"/>
      <c r="I19" s="191"/>
      <c r="J19" s="69"/>
      <c r="K19" s="66">
        <f t="shared" si="2"/>
      </c>
      <c r="L19" s="46">
        <f t="shared" si="13"/>
      </c>
      <c r="M19" s="43"/>
      <c r="N19" s="15"/>
      <c r="O19" s="15"/>
      <c r="P19" s="15"/>
      <c r="Q19" s="183">
        <f t="shared" si="14"/>
      </c>
      <c r="R19" s="48"/>
      <c r="S19" s="49"/>
      <c r="T19" s="49"/>
      <c r="U19" s="49"/>
      <c r="V19" s="49"/>
      <c r="W19" s="49"/>
      <c r="X19" s="49"/>
      <c r="Y19" s="49"/>
      <c r="Z19" s="49"/>
      <c r="AA19" s="49"/>
      <c r="AB19" s="49"/>
      <c r="AC19" s="49"/>
      <c r="AD19" s="49"/>
      <c r="AE19" s="49"/>
      <c r="AF19" s="49"/>
      <c r="AG19" s="47">
        <f t="shared" si="0"/>
      </c>
      <c r="AI19" s="28" t="str">
        <f>+'Final Budget'!A31</f>
        <v>Market analysis</v>
      </c>
      <c r="AK19" s="28">
        <f>+IF('Vendor List'!B22="","",'Vendor List'!B22)</f>
      </c>
      <c r="AL19" s="28">
        <v>19</v>
      </c>
      <c r="AN19" s="30">
        <f t="shared" si="3"/>
        <v>14</v>
      </c>
      <c r="AO19" s="30" t="e">
        <f t="shared" si="4"/>
        <v>#VALUE!</v>
      </c>
      <c r="AP19" s="30" t="e">
        <f t="shared" si="5"/>
        <v>#VALUE!</v>
      </c>
      <c r="AQ19" s="30" t="e">
        <f t="shared" si="15"/>
        <v>#VALUE!</v>
      </c>
      <c r="AR19" s="30" t="e">
        <f t="shared" si="7"/>
        <v>#VALUE!</v>
      </c>
      <c r="AS19" s="30" t="e">
        <f t="shared" si="16"/>
        <v>#VALUE!</v>
      </c>
      <c r="AT19" s="30" t="e">
        <f t="shared" si="9"/>
        <v>#VALUE!</v>
      </c>
      <c r="AU19" s="30" t="e">
        <f t="shared" si="17"/>
        <v>#VALUE!</v>
      </c>
      <c r="AV19" s="30" t="e">
        <f t="shared" si="11"/>
        <v>#VALUE!</v>
      </c>
      <c r="AW19" s="30" t="e">
        <f t="shared" si="18"/>
        <v>#VALUE!</v>
      </c>
      <c r="AX19" s="28" t="b">
        <f t="shared" si="1"/>
        <v>1</v>
      </c>
      <c r="AY19" s="28">
        <v>14</v>
      </c>
    </row>
    <row r="20" spans="1:51" ht="12.75">
      <c r="A20" s="21"/>
      <c r="B20" s="22"/>
      <c r="C20" s="9"/>
      <c r="D20" s="17"/>
      <c r="E20" s="26"/>
      <c r="F20" s="27">
        <f>IF(E20&gt;0,COUNTIF(E$6:E20,E20),"")</f>
      </c>
      <c r="G20" s="21"/>
      <c r="H20" s="22"/>
      <c r="I20" s="191"/>
      <c r="J20" s="69"/>
      <c r="K20" s="66">
        <f t="shared" si="2"/>
      </c>
      <c r="L20" s="46">
        <f t="shared" si="13"/>
      </c>
      <c r="M20" s="43"/>
      <c r="N20" s="15"/>
      <c r="O20" s="15"/>
      <c r="P20" s="15"/>
      <c r="Q20" s="183">
        <f t="shared" si="14"/>
      </c>
      <c r="R20" s="48"/>
      <c r="S20" s="49"/>
      <c r="T20" s="49"/>
      <c r="U20" s="49"/>
      <c r="V20" s="49"/>
      <c r="W20" s="49"/>
      <c r="X20" s="49"/>
      <c r="Y20" s="49"/>
      <c r="Z20" s="49"/>
      <c r="AA20" s="49"/>
      <c r="AB20" s="49"/>
      <c r="AC20" s="49"/>
      <c r="AD20" s="49"/>
      <c r="AE20" s="49"/>
      <c r="AF20" s="49"/>
      <c r="AG20" s="47">
        <f t="shared" si="0"/>
      </c>
      <c r="AI20" s="28" t="str">
        <f>+'Final Budget'!A32</f>
        <v>Environmental assessment</v>
      </c>
      <c r="AK20" s="28">
        <f>+IF('Vendor List'!B23="","",'Vendor List'!B23)</f>
      </c>
      <c r="AL20" s="28">
        <v>20</v>
      </c>
      <c r="AN20" s="30">
        <f t="shared" si="3"/>
        <v>15</v>
      </c>
      <c r="AO20" s="30" t="e">
        <f t="shared" si="4"/>
        <v>#VALUE!</v>
      </c>
      <c r="AP20" s="30" t="e">
        <f t="shared" si="5"/>
        <v>#VALUE!</v>
      </c>
      <c r="AQ20" s="30" t="e">
        <f t="shared" si="15"/>
        <v>#VALUE!</v>
      </c>
      <c r="AR20" s="30" t="e">
        <f t="shared" si="7"/>
        <v>#VALUE!</v>
      </c>
      <c r="AS20" s="30" t="e">
        <f t="shared" si="16"/>
        <v>#VALUE!</v>
      </c>
      <c r="AT20" s="30" t="e">
        <f t="shared" si="9"/>
        <v>#VALUE!</v>
      </c>
      <c r="AU20" s="30" t="e">
        <f t="shared" si="17"/>
        <v>#VALUE!</v>
      </c>
      <c r="AV20" s="30" t="e">
        <f t="shared" si="11"/>
        <v>#VALUE!</v>
      </c>
      <c r="AW20" s="30" t="e">
        <f t="shared" si="18"/>
        <v>#VALUE!</v>
      </c>
      <c r="AX20" s="28" t="b">
        <f t="shared" si="1"/>
        <v>1</v>
      </c>
      <c r="AY20" s="28">
        <v>15</v>
      </c>
    </row>
    <row r="21" spans="1:51" ht="12.75">
      <c r="A21" s="21"/>
      <c r="B21" s="22"/>
      <c r="C21" s="9"/>
      <c r="D21" s="17"/>
      <c r="E21" s="26"/>
      <c r="F21" s="27">
        <f>IF(E21&gt;0,COUNTIF(E$6:E21,E21),"")</f>
      </c>
      <c r="G21" s="21"/>
      <c r="H21" s="22"/>
      <c r="I21" s="191"/>
      <c r="J21" s="69"/>
      <c r="K21" s="66">
        <f t="shared" si="2"/>
      </c>
      <c r="L21" s="46">
        <f t="shared" si="13"/>
      </c>
      <c r="M21" s="43"/>
      <c r="N21" s="15"/>
      <c r="O21" s="15"/>
      <c r="P21" s="15"/>
      <c r="Q21" s="183">
        <f t="shared" si="14"/>
      </c>
      <c r="R21" s="48"/>
      <c r="S21" s="49"/>
      <c r="T21" s="49"/>
      <c r="U21" s="49"/>
      <c r="V21" s="49"/>
      <c r="W21" s="49"/>
      <c r="X21" s="49"/>
      <c r="Y21" s="49"/>
      <c r="Z21" s="49"/>
      <c r="AA21" s="49"/>
      <c r="AB21" s="49"/>
      <c r="AC21" s="49"/>
      <c r="AD21" s="49"/>
      <c r="AE21" s="49"/>
      <c r="AF21" s="49"/>
      <c r="AG21" s="47">
        <f t="shared" si="0"/>
      </c>
      <c r="AI21" s="28" t="str">
        <f>+'Final Budget'!A33</f>
        <v>Soils report </v>
      </c>
      <c r="AK21" s="28">
        <f>+IF('Vendor List'!B24="","",'Vendor List'!B24)</f>
      </c>
      <c r="AL21" s="28">
        <v>21</v>
      </c>
      <c r="AN21" s="30">
        <f t="shared" si="3"/>
        <v>16</v>
      </c>
      <c r="AO21" s="30" t="e">
        <f t="shared" si="4"/>
        <v>#VALUE!</v>
      </c>
      <c r="AP21" s="30" t="e">
        <f t="shared" si="5"/>
        <v>#VALUE!</v>
      </c>
      <c r="AQ21" s="30" t="e">
        <f t="shared" si="15"/>
        <v>#VALUE!</v>
      </c>
      <c r="AR21" s="30" t="e">
        <f t="shared" si="7"/>
        <v>#VALUE!</v>
      </c>
      <c r="AS21" s="30" t="e">
        <f t="shared" si="16"/>
        <v>#VALUE!</v>
      </c>
      <c r="AT21" s="30" t="e">
        <f t="shared" si="9"/>
        <v>#VALUE!</v>
      </c>
      <c r="AU21" s="30" t="e">
        <f t="shared" si="17"/>
        <v>#VALUE!</v>
      </c>
      <c r="AV21" s="30" t="e">
        <f t="shared" si="11"/>
        <v>#VALUE!</v>
      </c>
      <c r="AW21" s="30" t="e">
        <f t="shared" si="18"/>
        <v>#VALUE!</v>
      </c>
      <c r="AX21" s="28" t="b">
        <f t="shared" si="1"/>
        <v>1</v>
      </c>
      <c r="AY21" s="28">
        <v>16</v>
      </c>
    </row>
    <row r="22" spans="1:51" ht="12.75">
      <c r="A22" s="21"/>
      <c r="B22" s="22"/>
      <c r="C22" s="9"/>
      <c r="D22" s="17"/>
      <c r="E22" s="26"/>
      <c r="F22" s="27">
        <f>IF(E22&gt;0,COUNTIF(E$6:E22,E22),"")</f>
      </c>
      <c r="G22" s="21"/>
      <c r="H22" s="22"/>
      <c r="I22" s="191"/>
      <c r="J22" s="69"/>
      <c r="K22" s="66">
        <f t="shared" si="2"/>
      </c>
      <c r="L22" s="46">
        <f t="shared" si="13"/>
      </c>
      <c r="M22" s="43"/>
      <c r="N22" s="15"/>
      <c r="O22" s="15"/>
      <c r="P22" s="15"/>
      <c r="Q22" s="183">
        <f t="shared" si="14"/>
      </c>
      <c r="R22" s="48"/>
      <c r="S22" s="49"/>
      <c r="T22" s="49"/>
      <c r="U22" s="49"/>
      <c r="V22" s="49"/>
      <c r="W22" s="49"/>
      <c r="X22" s="49"/>
      <c r="Y22" s="49"/>
      <c r="Z22" s="49"/>
      <c r="AA22" s="49"/>
      <c r="AB22" s="49"/>
      <c r="AC22" s="49"/>
      <c r="AD22" s="49"/>
      <c r="AE22" s="49"/>
      <c r="AF22" s="49"/>
      <c r="AG22" s="47">
        <f t="shared" si="0"/>
      </c>
      <c r="AI22" s="28" t="str">
        <f>+'Final Budget'!A34</f>
        <v>Survey</v>
      </c>
      <c r="AK22" s="28">
        <f>+IF('Vendor List'!B25="","",'Vendor List'!B25)</f>
      </c>
      <c r="AL22" s="28">
        <v>22</v>
      </c>
      <c r="AN22" s="30">
        <f t="shared" si="3"/>
        <v>17</v>
      </c>
      <c r="AO22" s="30" t="e">
        <f t="shared" si="4"/>
        <v>#VALUE!</v>
      </c>
      <c r="AP22" s="30" t="e">
        <f t="shared" si="5"/>
        <v>#VALUE!</v>
      </c>
      <c r="AQ22" s="30" t="e">
        <f t="shared" si="15"/>
        <v>#VALUE!</v>
      </c>
      <c r="AR22" s="30" t="e">
        <f t="shared" si="7"/>
        <v>#VALUE!</v>
      </c>
      <c r="AS22" s="30" t="e">
        <f t="shared" si="16"/>
        <v>#VALUE!</v>
      </c>
      <c r="AT22" s="30" t="e">
        <f t="shared" si="9"/>
        <v>#VALUE!</v>
      </c>
      <c r="AU22" s="30" t="e">
        <f t="shared" si="17"/>
        <v>#VALUE!</v>
      </c>
      <c r="AV22" s="30" t="e">
        <f t="shared" si="11"/>
        <v>#VALUE!</v>
      </c>
      <c r="AW22" s="30" t="e">
        <f t="shared" si="18"/>
        <v>#VALUE!</v>
      </c>
      <c r="AX22" s="28" t="b">
        <f t="shared" si="1"/>
        <v>1</v>
      </c>
      <c r="AY22" s="28">
        <v>17</v>
      </c>
    </row>
    <row r="23" spans="1:51" ht="12.75">
      <c r="A23" s="21"/>
      <c r="B23" s="22"/>
      <c r="C23" s="9"/>
      <c r="D23" s="17"/>
      <c r="E23" s="26"/>
      <c r="F23" s="27">
        <f>IF(E23&gt;0,COUNTIF(E$6:E23,E23),"")</f>
      </c>
      <c r="G23" s="21"/>
      <c r="H23" s="22"/>
      <c r="I23" s="191"/>
      <c r="J23" s="69"/>
      <c r="K23" s="66">
        <f t="shared" si="2"/>
      </c>
      <c r="L23" s="46">
        <f t="shared" si="13"/>
      </c>
      <c r="M23" s="43"/>
      <c r="N23" s="15"/>
      <c r="O23" s="15"/>
      <c r="P23" s="15"/>
      <c r="Q23" s="183">
        <f t="shared" si="14"/>
      </c>
      <c r="R23" s="48"/>
      <c r="S23" s="49"/>
      <c r="T23" s="49"/>
      <c r="U23" s="49"/>
      <c r="V23" s="49"/>
      <c r="W23" s="49"/>
      <c r="X23" s="49"/>
      <c r="Y23" s="49"/>
      <c r="Z23" s="49"/>
      <c r="AA23" s="49"/>
      <c r="AB23" s="49"/>
      <c r="AC23" s="49"/>
      <c r="AD23" s="49"/>
      <c r="AE23" s="49"/>
      <c r="AF23" s="49"/>
      <c r="AG23" s="47">
        <f t="shared" si="0"/>
      </c>
      <c r="AI23" s="28" t="str">
        <f>+'Final Budget'!A35</f>
        <v>Marketing </v>
      </c>
      <c r="AK23" s="28">
        <f>+IF('Vendor List'!B26="","",'Vendor List'!B26)</f>
      </c>
      <c r="AL23" s="28">
        <v>23</v>
      </c>
      <c r="AN23" s="30">
        <f t="shared" si="3"/>
        <v>18</v>
      </c>
      <c r="AO23" s="30" t="e">
        <f t="shared" si="4"/>
        <v>#VALUE!</v>
      </c>
      <c r="AP23" s="30" t="e">
        <f t="shared" si="5"/>
        <v>#VALUE!</v>
      </c>
      <c r="AQ23" s="30" t="e">
        <f t="shared" si="15"/>
        <v>#VALUE!</v>
      </c>
      <c r="AR23" s="30" t="e">
        <f t="shared" si="7"/>
        <v>#VALUE!</v>
      </c>
      <c r="AS23" s="30" t="e">
        <f t="shared" si="16"/>
        <v>#VALUE!</v>
      </c>
      <c r="AT23" s="30" t="e">
        <f t="shared" si="9"/>
        <v>#VALUE!</v>
      </c>
      <c r="AU23" s="30" t="e">
        <f t="shared" si="17"/>
        <v>#VALUE!</v>
      </c>
      <c r="AV23" s="30" t="e">
        <f t="shared" si="11"/>
        <v>#VALUE!</v>
      </c>
      <c r="AW23" s="30" t="e">
        <f t="shared" si="18"/>
        <v>#VALUE!</v>
      </c>
      <c r="AX23" s="28" t="b">
        <f t="shared" si="1"/>
        <v>1</v>
      </c>
      <c r="AY23" s="28">
        <v>18</v>
      </c>
    </row>
    <row r="24" spans="1:51" ht="12.75">
      <c r="A24" s="21"/>
      <c r="B24" s="22"/>
      <c r="C24" s="9"/>
      <c r="D24" s="17"/>
      <c r="E24" s="26"/>
      <c r="F24" s="27">
        <f>IF(E24&gt;0,COUNTIF(E$6:E24,E24),"")</f>
      </c>
      <c r="G24" s="21"/>
      <c r="H24" s="22"/>
      <c r="I24" s="191"/>
      <c r="J24" s="69"/>
      <c r="K24" s="66">
        <f t="shared" si="2"/>
      </c>
      <c r="L24" s="46">
        <f t="shared" si="13"/>
      </c>
      <c r="M24" s="43"/>
      <c r="N24" s="15"/>
      <c r="O24" s="15"/>
      <c r="P24" s="15"/>
      <c r="Q24" s="183">
        <f t="shared" si="14"/>
      </c>
      <c r="R24" s="48"/>
      <c r="S24" s="49"/>
      <c r="T24" s="49"/>
      <c r="U24" s="49"/>
      <c r="V24" s="49"/>
      <c r="W24" s="49"/>
      <c r="X24" s="49"/>
      <c r="Y24" s="49"/>
      <c r="Z24" s="49"/>
      <c r="AA24" s="49"/>
      <c r="AB24" s="49"/>
      <c r="AC24" s="49"/>
      <c r="AD24" s="49"/>
      <c r="AE24" s="49"/>
      <c r="AF24" s="49"/>
      <c r="AG24" s="47">
        <f t="shared" si="0"/>
      </c>
      <c r="AI24" s="28" t="str">
        <f>+'Final Budget'!A36</f>
        <v>Course of construction insurance</v>
      </c>
      <c r="AK24" s="28">
        <f>+IF('Vendor List'!B27="","",'Vendor List'!B27)</f>
      </c>
      <c r="AL24" s="28">
        <v>24</v>
      </c>
      <c r="AN24" s="30">
        <f t="shared" si="3"/>
        <v>19</v>
      </c>
      <c r="AO24" s="30" t="e">
        <f t="shared" si="4"/>
        <v>#VALUE!</v>
      </c>
      <c r="AP24" s="30" t="e">
        <f t="shared" si="5"/>
        <v>#VALUE!</v>
      </c>
      <c r="AQ24" s="30" t="e">
        <f t="shared" si="15"/>
        <v>#VALUE!</v>
      </c>
      <c r="AR24" s="30" t="e">
        <f t="shared" si="7"/>
        <v>#VALUE!</v>
      </c>
      <c r="AS24" s="30" t="e">
        <f t="shared" si="16"/>
        <v>#VALUE!</v>
      </c>
      <c r="AT24" s="30" t="e">
        <f t="shared" si="9"/>
        <v>#VALUE!</v>
      </c>
      <c r="AU24" s="30" t="e">
        <f t="shared" si="17"/>
        <v>#VALUE!</v>
      </c>
      <c r="AV24" s="30" t="e">
        <f t="shared" si="11"/>
        <v>#VALUE!</v>
      </c>
      <c r="AW24" s="30" t="e">
        <f t="shared" si="18"/>
        <v>#VALUE!</v>
      </c>
      <c r="AX24" s="28" t="b">
        <f t="shared" si="1"/>
        <v>1</v>
      </c>
      <c r="AY24" s="28">
        <v>19</v>
      </c>
    </row>
    <row r="25" spans="1:51" ht="12.75">
      <c r="A25" s="21"/>
      <c r="B25" s="22"/>
      <c r="C25" s="9"/>
      <c r="D25" s="17"/>
      <c r="E25" s="26"/>
      <c r="F25" s="27">
        <f>IF(E25&gt;0,COUNTIF(E$6:E25,E25),"")</f>
      </c>
      <c r="G25" s="21"/>
      <c r="H25" s="22"/>
      <c r="I25" s="191"/>
      <c r="J25" s="69"/>
      <c r="K25" s="66">
        <f t="shared" si="2"/>
      </c>
      <c r="L25" s="46">
        <f t="shared" si="13"/>
      </c>
      <c r="M25" s="43"/>
      <c r="N25" s="15"/>
      <c r="O25" s="15"/>
      <c r="P25" s="15"/>
      <c r="Q25" s="183">
        <f t="shared" si="14"/>
      </c>
      <c r="R25" s="48"/>
      <c r="S25" s="49"/>
      <c r="T25" s="49"/>
      <c r="U25" s="49"/>
      <c r="V25" s="49"/>
      <c r="W25" s="49"/>
      <c r="X25" s="49"/>
      <c r="Y25" s="49"/>
      <c r="Z25" s="49"/>
      <c r="AA25" s="49"/>
      <c r="AB25" s="49"/>
      <c r="AC25" s="49"/>
      <c r="AD25" s="49"/>
      <c r="AE25" s="49"/>
      <c r="AF25" s="49"/>
      <c r="AG25" s="47">
        <f t="shared" si="0"/>
      </c>
      <c r="AI25" s="28" t="str">
        <f>+'Final Budget'!A37</f>
        <v>Hazard &amp; liability insurance</v>
      </c>
      <c r="AK25" s="28">
        <f>+IF('Vendor List'!B28="","",'Vendor List'!B28)</f>
      </c>
      <c r="AL25" s="28">
        <v>25</v>
      </c>
      <c r="AN25" s="30">
        <f t="shared" si="3"/>
        <v>20</v>
      </c>
      <c r="AO25" s="30" t="e">
        <f t="shared" si="4"/>
        <v>#VALUE!</v>
      </c>
      <c r="AP25" s="30" t="e">
        <f t="shared" si="5"/>
        <v>#VALUE!</v>
      </c>
      <c r="AQ25" s="30" t="e">
        <f t="shared" si="15"/>
        <v>#VALUE!</v>
      </c>
      <c r="AR25" s="30" t="e">
        <f t="shared" si="7"/>
        <v>#VALUE!</v>
      </c>
      <c r="AS25" s="30" t="e">
        <f t="shared" si="16"/>
        <v>#VALUE!</v>
      </c>
      <c r="AT25" s="30" t="e">
        <f t="shared" si="9"/>
        <v>#VALUE!</v>
      </c>
      <c r="AU25" s="30" t="e">
        <f t="shared" si="17"/>
        <v>#VALUE!</v>
      </c>
      <c r="AV25" s="30" t="e">
        <f t="shared" si="11"/>
        <v>#VALUE!</v>
      </c>
      <c r="AW25" s="30" t="e">
        <f t="shared" si="18"/>
        <v>#VALUE!</v>
      </c>
      <c r="AX25" s="28" t="b">
        <f t="shared" si="1"/>
        <v>1</v>
      </c>
      <c r="AY25" s="28">
        <v>20</v>
      </c>
    </row>
    <row r="26" spans="1:51" ht="12.75">
      <c r="A26" s="21"/>
      <c r="B26" s="22"/>
      <c r="C26" s="9"/>
      <c r="D26" s="17"/>
      <c r="E26" s="26"/>
      <c r="F26" s="27">
        <f>IF(E26&gt;0,COUNTIF(E$6:E26,E26),"")</f>
      </c>
      <c r="G26" s="21"/>
      <c r="H26" s="22"/>
      <c r="I26" s="191"/>
      <c r="J26" s="69"/>
      <c r="K26" s="66">
        <f t="shared" si="2"/>
      </c>
      <c r="L26" s="46">
        <f t="shared" si="13"/>
      </c>
      <c r="M26" s="43"/>
      <c r="N26" s="15"/>
      <c r="O26" s="15"/>
      <c r="P26" s="15"/>
      <c r="Q26" s="183">
        <f t="shared" si="14"/>
      </c>
      <c r="R26" s="48"/>
      <c r="S26" s="49"/>
      <c r="T26" s="49"/>
      <c r="U26" s="49"/>
      <c r="V26" s="49"/>
      <c r="W26" s="49"/>
      <c r="X26" s="49"/>
      <c r="Y26" s="49"/>
      <c r="Z26" s="49"/>
      <c r="AA26" s="49"/>
      <c r="AB26" s="49"/>
      <c r="AC26" s="49"/>
      <c r="AD26" s="49"/>
      <c r="AE26" s="49"/>
      <c r="AF26" s="49"/>
      <c r="AG26" s="47">
        <f t="shared" si="0"/>
      </c>
      <c r="AI26" s="28" t="str">
        <f>+'Final Budget'!A38</f>
        <v>Real property taxes</v>
      </c>
      <c r="AK26" s="28">
        <f>+IF('Vendor List'!B29="","",'Vendor List'!B29)</f>
      </c>
      <c r="AL26" s="28">
        <v>26</v>
      </c>
      <c r="AN26" s="30">
        <f t="shared" si="3"/>
        <v>21</v>
      </c>
      <c r="AO26" s="30" t="e">
        <f t="shared" si="4"/>
        <v>#VALUE!</v>
      </c>
      <c r="AP26" s="30" t="e">
        <f t="shared" si="5"/>
        <v>#VALUE!</v>
      </c>
      <c r="AQ26" s="30" t="e">
        <f t="shared" si="15"/>
        <v>#VALUE!</v>
      </c>
      <c r="AR26" s="30" t="e">
        <f t="shared" si="7"/>
        <v>#VALUE!</v>
      </c>
      <c r="AS26" s="30" t="e">
        <f t="shared" si="16"/>
        <v>#VALUE!</v>
      </c>
      <c r="AT26" s="30" t="e">
        <f t="shared" si="9"/>
        <v>#VALUE!</v>
      </c>
      <c r="AU26" s="30" t="e">
        <f t="shared" si="17"/>
        <v>#VALUE!</v>
      </c>
      <c r="AV26" s="30" t="e">
        <f t="shared" si="11"/>
        <v>#VALUE!</v>
      </c>
      <c r="AW26" s="30" t="e">
        <f t="shared" si="18"/>
        <v>#VALUE!</v>
      </c>
      <c r="AX26" s="28" t="b">
        <f t="shared" si="1"/>
        <v>1</v>
      </c>
      <c r="AY26" s="28">
        <v>21</v>
      </c>
    </row>
    <row r="27" spans="1:51" ht="12.75">
      <c r="A27" s="21"/>
      <c r="B27" s="22"/>
      <c r="C27" s="9"/>
      <c r="D27" s="17"/>
      <c r="E27" s="26"/>
      <c r="F27" s="27">
        <f>IF(E27&gt;0,COUNTIF(E$6:E27,E27),"")</f>
      </c>
      <c r="G27" s="21"/>
      <c r="H27" s="22"/>
      <c r="I27" s="191"/>
      <c r="J27" s="69"/>
      <c r="K27" s="66">
        <f t="shared" si="2"/>
      </c>
      <c r="L27" s="46">
        <f t="shared" si="13"/>
      </c>
      <c r="M27" s="43"/>
      <c r="N27" s="15"/>
      <c r="O27" s="15"/>
      <c r="P27" s="15"/>
      <c r="Q27" s="183">
        <f t="shared" si="14"/>
      </c>
      <c r="R27" s="48"/>
      <c r="S27" s="49"/>
      <c r="T27" s="49"/>
      <c r="U27" s="49"/>
      <c r="V27" s="49"/>
      <c r="W27" s="49"/>
      <c r="X27" s="49"/>
      <c r="Y27" s="49"/>
      <c r="Z27" s="49"/>
      <c r="AA27" s="49"/>
      <c r="AB27" s="49"/>
      <c r="AC27" s="49"/>
      <c r="AD27" s="49"/>
      <c r="AE27" s="49"/>
      <c r="AF27" s="49"/>
      <c r="AG27" s="47">
        <f t="shared" si="0"/>
      </c>
      <c r="AI27" s="28" t="str">
        <f>+'Final Budget'!A39</f>
        <v>Personal property taxes</v>
      </c>
      <c r="AK27" s="28">
        <f>+IF('Vendor List'!B30="","",'Vendor List'!B30)</f>
      </c>
      <c r="AL27" s="28">
        <v>27</v>
      </c>
      <c r="AN27" s="30">
        <f t="shared" si="3"/>
        <v>22</v>
      </c>
      <c r="AO27" s="30" t="e">
        <f t="shared" si="4"/>
        <v>#VALUE!</v>
      </c>
      <c r="AP27" s="30" t="e">
        <f t="shared" si="5"/>
        <v>#VALUE!</v>
      </c>
      <c r="AQ27" s="30" t="e">
        <f t="shared" si="15"/>
        <v>#VALUE!</v>
      </c>
      <c r="AR27" s="30" t="e">
        <f t="shared" si="7"/>
        <v>#VALUE!</v>
      </c>
      <c r="AS27" s="30" t="e">
        <f t="shared" si="16"/>
        <v>#VALUE!</v>
      </c>
      <c r="AT27" s="30" t="e">
        <f t="shared" si="9"/>
        <v>#VALUE!</v>
      </c>
      <c r="AU27" s="30" t="e">
        <f t="shared" si="17"/>
        <v>#VALUE!</v>
      </c>
      <c r="AV27" s="30" t="e">
        <f t="shared" si="11"/>
        <v>#VALUE!</v>
      </c>
      <c r="AW27" s="30" t="e">
        <f t="shared" si="18"/>
        <v>#VALUE!</v>
      </c>
      <c r="AX27" s="28" t="b">
        <f t="shared" si="1"/>
        <v>1</v>
      </c>
      <c r="AY27" s="28">
        <v>22</v>
      </c>
    </row>
    <row r="28" spans="1:51" ht="12.75">
      <c r="A28" s="21"/>
      <c r="B28" s="22"/>
      <c r="C28" s="9"/>
      <c r="D28" s="17"/>
      <c r="E28" s="26"/>
      <c r="F28" s="27">
        <f>IF(E28&gt;0,COUNTIF(E$6:E28,E28),"")</f>
      </c>
      <c r="G28" s="21"/>
      <c r="H28" s="22"/>
      <c r="I28" s="191"/>
      <c r="J28" s="69"/>
      <c r="K28" s="66">
        <f t="shared" si="2"/>
      </c>
      <c r="L28" s="46">
        <f t="shared" si="13"/>
      </c>
      <c r="M28" s="43"/>
      <c r="N28" s="15"/>
      <c r="O28" s="15"/>
      <c r="P28" s="15"/>
      <c r="Q28" s="183">
        <f t="shared" si="14"/>
      </c>
      <c r="R28" s="48"/>
      <c r="S28" s="49"/>
      <c r="T28" s="49"/>
      <c r="U28" s="49"/>
      <c r="V28" s="49"/>
      <c r="W28" s="49"/>
      <c r="X28" s="49"/>
      <c r="Y28" s="49"/>
      <c r="Z28" s="49"/>
      <c r="AA28" s="49"/>
      <c r="AB28" s="49"/>
      <c r="AC28" s="49"/>
      <c r="AD28" s="49"/>
      <c r="AE28" s="49"/>
      <c r="AF28" s="49"/>
      <c r="AG28" s="47">
        <f t="shared" si="0"/>
      </c>
      <c r="AI28" s="28" t="str">
        <f>+'Final Budget'!A40</f>
        <v>Tenant relocation expenses</v>
      </c>
      <c r="AK28" s="28">
        <f>+IF('Vendor List'!B31="","",'Vendor List'!B31)</f>
      </c>
      <c r="AL28" s="28">
        <v>28</v>
      </c>
      <c r="AN28" s="30">
        <f t="shared" si="3"/>
        <v>23</v>
      </c>
      <c r="AO28" s="30" t="e">
        <f t="shared" si="4"/>
        <v>#VALUE!</v>
      </c>
      <c r="AP28" s="30" t="e">
        <f t="shared" si="5"/>
        <v>#VALUE!</v>
      </c>
      <c r="AQ28" s="30" t="e">
        <f t="shared" si="15"/>
        <v>#VALUE!</v>
      </c>
      <c r="AR28" s="30" t="e">
        <f t="shared" si="7"/>
        <v>#VALUE!</v>
      </c>
      <c r="AS28" s="30" t="e">
        <f t="shared" si="16"/>
        <v>#VALUE!</v>
      </c>
      <c r="AT28" s="30" t="e">
        <f t="shared" si="9"/>
        <v>#VALUE!</v>
      </c>
      <c r="AU28" s="30" t="e">
        <f t="shared" si="17"/>
        <v>#VALUE!</v>
      </c>
      <c r="AV28" s="30" t="e">
        <f t="shared" si="11"/>
        <v>#VALUE!</v>
      </c>
      <c r="AW28" s="30" t="e">
        <f t="shared" si="18"/>
        <v>#VALUE!</v>
      </c>
      <c r="AX28" s="28" t="b">
        <f t="shared" si="1"/>
        <v>1</v>
      </c>
      <c r="AY28" s="28">
        <v>23</v>
      </c>
    </row>
    <row r="29" spans="1:51" ht="12.75">
      <c r="A29" s="21"/>
      <c r="B29" s="22"/>
      <c r="C29" s="9"/>
      <c r="D29" s="17"/>
      <c r="E29" s="26"/>
      <c r="F29" s="27">
        <f>IF(E29&gt;0,COUNTIF(E$6:E29,E29),"")</f>
      </c>
      <c r="G29" s="21"/>
      <c r="H29" s="22"/>
      <c r="I29" s="191"/>
      <c r="J29" s="69"/>
      <c r="K29" s="66">
        <f t="shared" si="2"/>
      </c>
      <c r="L29" s="46">
        <f t="shared" si="13"/>
      </c>
      <c r="M29" s="43"/>
      <c r="N29" s="15"/>
      <c r="O29" s="15"/>
      <c r="P29" s="15"/>
      <c r="Q29" s="183">
        <f t="shared" si="14"/>
      </c>
      <c r="R29" s="48"/>
      <c r="S29" s="49"/>
      <c r="T29" s="49"/>
      <c r="U29" s="49"/>
      <c r="V29" s="49"/>
      <c r="W29" s="49"/>
      <c r="X29" s="49"/>
      <c r="Y29" s="49"/>
      <c r="Z29" s="49"/>
      <c r="AA29" s="49"/>
      <c r="AB29" s="49"/>
      <c r="AC29" s="49"/>
      <c r="AD29" s="49"/>
      <c r="AE29" s="49"/>
      <c r="AF29" s="49"/>
      <c r="AG29" s="47">
        <f t="shared" si="0"/>
      </c>
      <c r="AI29" s="28" t="str">
        <f>+'Final Budget'!A41</f>
        <v>Other Indirect/Soft Costs</v>
      </c>
      <c r="AK29" s="28">
        <f>+IF('Vendor List'!B32="","",'Vendor List'!B32)</f>
      </c>
      <c r="AL29" s="28">
        <v>29</v>
      </c>
      <c r="AN29" s="30">
        <f t="shared" si="3"/>
        <v>24</v>
      </c>
      <c r="AO29" s="30" t="e">
        <f t="shared" si="4"/>
        <v>#VALUE!</v>
      </c>
      <c r="AP29" s="30" t="e">
        <f t="shared" si="5"/>
        <v>#VALUE!</v>
      </c>
      <c r="AQ29" s="30" t="e">
        <f t="shared" si="15"/>
        <v>#VALUE!</v>
      </c>
      <c r="AR29" s="30" t="e">
        <f t="shared" si="7"/>
        <v>#VALUE!</v>
      </c>
      <c r="AS29" s="30" t="e">
        <f t="shared" si="16"/>
        <v>#VALUE!</v>
      </c>
      <c r="AT29" s="30" t="e">
        <f t="shared" si="9"/>
        <v>#VALUE!</v>
      </c>
      <c r="AU29" s="30" t="e">
        <f t="shared" si="17"/>
        <v>#VALUE!</v>
      </c>
      <c r="AV29" s="30" t="e">
        <f t="shared" si="11"/>
        <v>#VALUE!</v>
      </c>
      <c r="AW29" s="30" t="e">
        <f t="shared" si="18"/>
        <v>#VALUE!</v>
      </c>
      <c r="AX29" s="28" t="b">
        <f t="shared" si="1"/>
        <v>1</v>
      </c>
      <c r="AY29" s="28">
        <v>24</v>
      </c>
    </row>
    <row r="30" spans="1:51" ht="12.75">
      <c r="A30" s="21"/>
      <c r="B30" s="22"/>
      <c r="C30" s="9"/>
      <c r="D30" s="17"/>
      <c r="E30" s="26"/>
      <c r="F30" s="27">
        <f>IF(E30&gt;0,COUNTIF(E$6:E30,E30),"")</f>
      </c>
      <c r="G30" s="21"/>
      <c r="H30" s="22"/>
      <c r="I30" s="191"/>
      <c r="J30" s="69"/>
      <c r="K30" s="66">
        <f t="shared" si="2"/>
      </c>
      <c r="L30" s="46">
        <f t="shared" si="13"/>
      </c>
      <c r="M30" s="43"/>
      <c r="N30" s="15"/>
      <c r="O30" s="15"/>
      <c r="P30" s="15"/>
      <c r="Q30" s="183">
        <f t="shared" si="14"/>
      </c>
      <c r="R30" s="48"/>
      <c r="S30" s="49"/>
      <c r="T30" s="49"/>
      <c r="U30" s="49"/>
      <c r="V30" s="49"/>
      <c r="W30" s="49"/>
      <c r="X30" s="49"/>
      <c r="Y30" s="49"/>
      <c r="Z30" s="49"/>
      <c r="AA30" s="49"/>
      <c r="AB30" s="49"/>
      <c r="AC30" s="49"/>
      <c r="AD30" s="49"/>
      <c r="AE30" s="49"/>
      <c r="AF30" s="49"/>
      <c r="AG30" s="47">
        <f t="shared" si="0"/>
      </c>
      <c r="AI30" s="28" t="str">
        <f>+'Final Budget'!A45</f>
        <v>Housing consultant fees</v>
      </c>
      <c r="AK30" s="28">
        <f>+IF('Vendor List'!B33="","",'Vendor List'!B33)</f>
      </c>
      <c r="AL30" s="28">
        <v>30</v>
      </c>
      <c r="AN30" s="30">
        <f t="shared" si="3"/>
        <v>25</v>
      </c>
      <c r="AO30" s="30" t="e">
        <f t="shared" si="4"/>
        <v>#VALUE!</v>
      </c>
      <c r="AP30" s="30" t="e">
        <f t="shared" si="5"/>
        <v>#VALUE!</v>
      </c>
      <c r="AQ30" s="30" t="e">
        <f t="shared" si="15"/>
        <v>#VALUE!</v>
      </c>
      <c r="AR30" s="30" t="e">
        <f t="shared" si="7"/>
        <v>#VALUE!</v>
      </c>
      <c r="AS30" s="30" t="e">
        <f t="shared" si="16"/>
        <v>#VALUE!</v>
      </c>
      <c r="AT30" s="30" t="e">
        <f t="shared" si="9"/>
        <v>#VALUE!</v>
      </c>
      <c r="AU30" s="30" t="e">
        <f t="shared" si="17"/>
        <v>#VALUE!</v>
      </c>
      <c r="AV30" s="30" t="e">
        <f t="shared" si="11"/>
        <v>#VALUE!</v>
      </c>
      <c r="AW30" s="30" t="e">
        <f t="shared" si="18"/>
        <v>#VALUE!</v>
      </c>
      <c r="AX30" s="28" t="b">
        <f t="shared" si="1"/>
        <v>1</v>
      </c>
      <c r="AY30" s="28">
        <v>25</v>
      </c>
    </row>
    <row r="31" spans="1:51" ht="12.75">
      <c r="A31" s="21"/>
      <c r="B31" s="22"/>
      <c r="C31" s="9"/>
      <c r="D31" s="17"/>
      <c r="E31" s="26"/>
      <c r="F31" s="27">
        <f>IF(E31&gt;0,COUNTIF(E$6:E31,E31),"")</f>
      </c>
      <c r="G31" s="21"/>
      <c r="H31" s="22"/>
      <c r="I31" s="191"/>
      <c r="J31" s="69"/>
      <c r="K31" s="66">
        <f t="shared" si="2"/>
      </c>
      <c r="L31" s="46">
        <f t="shared" si="13"/>
      </c>
      <c r="M31" s="43"/>
      <c r="N31" s="15"/>
      <c r="O31" s="15"/>
      <c r="P31" s="15"/>
      <c r="Q31" s="183">
        <f t="shared" si="14"/>
      </c>
      <c r="R31" s="48"/>
      <c r="S31" s="49"/>
      <c r="T31" s="49"/>
      <c r="U31" s="49"/>
      <c r="V31" s="49"/>
      <c r="W31" s="49"/>
      <c r="X31" s="49"/>
      <c r="Y31" s="49"/>
      <c r="Z31" s="49"/>
      <c r="AA31" s="49"/>
      <c r="AB31" s="49"/>
      <c r="AC31" s="49"/>
      <c r="AD31" s="49"/>
      <c r="AE31" s="49"/>
      <c r="AF31" s="49"/>
      <c r="AG31" s="47">
        <f t="shared" si="0"/>
      </c>
      <c r="AI31" s="28" t="str">
        <f>+'Final Budget'!A46</f>
        <v>Developer fee- General &amp; Administrative</v>
      </c>
      <c r="AK31" s="28">
        <f>+IF('Vendor List'!B34="","",'Vendor List'!B34)</f>
      </c>
      <c r="AL31" s="28">
        <v>31</v>
      </c>
      <c r="AN31" s="30">
        <f t="shared" si="3"/>
        <v>26</v>
      </c>
      <c r="AO31" s="30" t="e">
        <f t="shared" si="4"/>
        <v>#VALUE!</v>
      </c>
      <c r="AP31" s="30" t="e">
        <f t="shared" si="5"/>
        <v>#VALUE!</v>
      </c>
      <c r="AQ31" s="30" t="e">
        <f t="shared" si="15"/>
        <v>#VALUE!</v>
      </c>
      <c r="AR31" s="30" t="e">
        <f t="shared" si="7"/>
        <v>#VALUE!</v>
      </c>
      <c r="AS31" s="30" t="e">
        <f t="shared" si="16"/>
        <v>#VALUE!</v>
      </c>
      <c r="AT31" s="30" t="e">
        <f t="shared" si="9"/>
        <v>#VALUE!</v>
      </c>
      <c r="AU31" s="30" t="e">
        <f t="shared" si="17"/>
        <v>#VALUE!</v>
      </c>
      <c r="AV31" s="30" t="e">
        <f t="shared" si="11"/>
        <v>#VALUE!</v>
      </c>
      <c r="AW31" s="30" t="e">
        <f t="shared" si="18"/>
        <v>#VALUE!</v>
      </c>
      <c r="AX31" s="28" t="b">
        <f t="shared" si="1"/>
        <v>1</v>
      </c>
      <c r="AY31" s="28">
        <v>26</v>
      </c>
    </row>
    <row r="32" spans="1:51" ht="12.75">
      <c r="A32" s="21"/>
      <c r="B32" s="22"/>
      <c r="C32" s="9"/>
      <c r="D32" s="17"/>
      <c r="E32" s="26"/>
      <c r="F32" s="27">
        <f>IF(E32&gt;0,COUNTIF(E$6:E32,E32),"")</f>
      </c>
      <c r="G32" s="21"/>
      <c r="H32" s="22"/>
      <c r="I32" s="191"/>
      <c r="J32" s="69"/>
      <c r="K32" s="66">
        <f t="shared" si="2"/>
      </c>
      <c r="L32" s="46">
        <f t="shared" si="13"/>
      </c>
      <c r="M32" s="43"/>
      <c r="N32" s="15"/>
      <c r="O32" s="15"/>
      <c r="P32" s="15"/>
      <c r="Q32" s="183">
        <f t="shared" si="14"/>
      </c>
      <c r="R32" s="48"/>
      <c r="S32" s="49"/>
      <c r="T32" s="49"/>
      <c r="U32" s="49"/>
      <c r="V32" s="49"/>
      <c r="W32" s="49"/>
      <c r="X32" s="49"/>
      <c r="Y32" s="49"/>
      <c r="Z32" s="49"/>
      <c r="AA32" s="49"/>
      <c r="AB32" s="49"/>
      <c r="AC32" s="49"/>
      <c r="AD32" s="49"/>
      <c r="AE32" s="49"/>
      <c r="AF32" s="49"/>
      <c r="AG32" s="47">
        <f t="shared" si="0"/>
      </c>
      <c r="AI32" s="28" t="str">
        <f>+'Final Budget'!A47</f>
        <v>Developer fee- Profit or fee</v>
      </c>
      <c r="AK32" s="28">
        <f>+IF('Vendor List'!B35="","",'Vendor List'!B35)</f>
      </c>
      <c r="AL32" s="28">
        <v>32</v>
      </c>
      <c r="AN32" s="30">
        <f t="shared" si="3"/>
        <v>27</v>
      </c>
      <c r="AO32" s="30" t="e">
        <f t="shared" si="4"/>
        <v>#VALUE!</v>
      </c>
      <c r="AP32" s="30" t="e">
        <f t="shared" si="5"/>
        <v>#VALUE!</v>
      </c>
      <c r="AQ32" s="30" t="e">
        <f t="shared" si="15"/>
        <v>#VALUE!</v>
      </c>
      <c r="AR32" s="30" t="e">
        <f t="shared" si="7"/>
        <v>#VALUE!</v>
      </c>
      <c r="AS32" s="30" t="e">
        <f t="shared" si="16"/>
        <v>#VALUE!</v>
      </c>
      <c r="AT32" s="30" t="e">
        <f t="shared" si="9"/>
        <v>#VALUE!</v>
      </c>
      <c r="AU32" s="30" t="e">
        <f t="shared" si="17"/>
        <v>#VALUE!</v>
      </c>
      <c r="AV32" s="30" t="e">
        <f t="shared" si="11"/>
        <v>#VALUE!</v>
      </c>
      <c r="AW32" s="30" t="e">
        <f t="shared" si="18"/>
        <v>#VALUE!</v>
      </c>
      <c r="AX32" s="28" t="b">
        <f t="shared" si="1"/>
        <v>1</v>
      </c>
      <c r="AY32" s="28">
        <v>27</v>
      </c>
    </row>
    <row r="33" spans="1:51" ht="12.75">
      <c r="A33" s="21"/>
      <c r="B33" s="22"/>
      <c r="C33" s="9"/>
      <c r="D33" s="17"/>
      <c r="E33" s="26"/>
      <c r="F33" s="27">
        <f>IF(E33&gt;0,COUNTIF(E$6:E33,E33),"")</f>
      </c>
      <c r="G33" s="21"/>
      <c r="H33" s="22"/>
      <c r="I33" s="191"/>
      <c r="J33" s="69"/>
      <c r="K33" s="66">
        <f t="shared" si="2"/>
      </c>
      <c r="L33" s="46">
        <f t="shared" si="13"/>
      </c>
      <c r="M33" s="43"/>
      <c r="N33" s="15"/>
      <c r="O33" s="15"/>
      <c r="P33" s="15"/>
      <c r="Q33" s="183">
        <f t="shared" si="14"/>
      </c>
      <c r="R33" s="48"/>
      <c r="S33" s="49"/>
      <c r="T33" s="49"/>
      <c r="U33" s="49"/>
      <c r="V33" s="49"/>
      <c r="W33" s="49"/>
      <c r="X33" s="49"/>
      <c r="Y33" s="49"/>
      <c r="Z33" s="49"/>
      <c r="AA33" s="49"/>
      <c r="AB33" s="49"/>
      <c r="AC33" s="49"/>
      <c r="AD33" s="49"/>
      <c r="AE33" s="49"/>
      <c r="AF33" s="49"/>
      <c r="AG33" s="47">
        <f t="shared" si="0"/>
      </c>
      <c r="AI33" s="28" t="str">
        <f>+'Final Budget'!A52</f>
        <v>Construction Loan Interest</v>
      </c>
      <c r="AK33" s="28">
        <f>+IF('Vendor List'!B36="","",'Vendor List'!B36)</f>
      </c>
      <c r="AL33" s="28">
        <v>33</v>
      </c>
      <c r="AN33" s="30">
        <f t="shared" si="3"/>
        <v>28</v>
      </c>
      <c r="AO33" s="30" t="e">
        <f t="shared" si="4"/>
        <v>#VALUE!</v>
      </c>
      <c r="AP33" s="30" t="e">
        <f t="shared" si="5"/>
        <v>#VALUE!</v>
      </c>
      <c r="AQ33" s="30" t="e">
        <f t="shared" si="15"/>
        <v>#VALUE!</v>
      </c>
      <c r="AR33" s="30" t="e">
        <f t="shared" si="7"/>
        <v>#VALUE!</v>
      </c>
      <c r="AS33" s="30" t="e">
        <f t="shared" si="16"/>
        <v>#VALUE!</v>
      </c>
      <c r="AT33" s="30" t="e">
        <f t="shared" si="9"/>
        <v>#VALUE!</v>
      </c>
      <c r="AU33" s="30" t="e">
        <f t="shared" si="17"/>
        <v>#VALUE!</v>
      </c>
      <c r="AV33" s="30" t="e">
        <f t="shared" si="11"/>
        <v>#VALUE!</v>
      </c>
      <c r="AW33" s="30" t="e">
        <f t="shared" si="18"/>
        <v>#VALUE!</v>
      </c>
      <c r="AX33" s="28" t="b">
        <f t="shared" si="1"/>
        <v>1</v>
      </c>
      <c r="AY33" s="28">
        <v>28</v>
      </c>
    </row>
    <row r="34" spans="1:51" ht="12.75">
      <c r="A34" s="21"/>
      <c r="B34" s="22"/>
      <c r="C34" s="9"/>
      <c r="D34" s="17"/>
      <c r="E34" s="26"/>
      <c r="F34" s="27">
        <f>IF(E34&gt;0,COUNTIF(E$6:E34,E34),"")</f>
      </c>
      <c r="G34" s="21"/>
      <c r="H34" s="22"/>
      <c r="I34" s="191"/>
      <c r="J34" s="69"/>
      <c r="K34" s="66">
        <f t="shared" si="2"/>
      </c>
      <c r="L34" s="46">
        <f t="shared" si="13"/>
      </c>
      <c r="M34" s="43"/>
      <c r="N34" s="15"/>
      <c r="O34" s="15"/>
      <c r="P34" s="15"/>
      <c r="Q34" s="183">
        <f t="shared" si="14"/>
      </c>
      <c r="R34" s="48"/>
      <c r="S34" s="49"/>
      <c r="T34" s="49"/>
      <c r="U34" s="49"/>
      <c r="V34" s="49"/>
      <c r="W34" s="49"/>
      <c r="X34" s="49"/>
      <c r="Y34" s="49"/>
      <c r="Z34" s="49"/>
      <c r="AA34" s="49"/>
      <c r="AB34" s="49"/>
      <c r="AC34" s="49"/>
      <c r="AD34" s="49"/>
      <c r="AE34" s="49"/>
      <c r="AF34" s="49"/>
      <c r="AG34" s="47">
        <f t="shared" si="0"/>
      </c>
      <c r="AI34" s="28" t="str">
        <f>+'Final Budget'!A53</f>
        <v>Construction Loan origination fees</v>
      </c>
      <c r="AK34" s="28">
        <f>+IF('Vendor List'!B37="","",'Vendor List'!B37)</f>
      </c>
      <c r="AL34" s="28">
        <v>34</v>
      </c>
      <c r="AN34" s="30">
        <f t="shared" si="3"/>
        <v>29</v>
      </c>
      <c r="AO34" s="30" t="e">
        <f t="shared" si="4"/>
        <v>#VALUE!</v>
      </c>
      <c r="AP34" s="30" t="e">
        <f t="shared" si="5"/>
        <v>#VALUE!</v>
      </c>
      <c r="AQ34" s="30" t="e">
        <f t="shared" si="15"/>
        <v>#VALUE!</v>
      </c>
      <c r="AR34" s="30" t="e">
        <f t="shared" si="7"/>
        <v>#VALUE!</v>
      </c>
      <c r="AS34" s="30" t="e">
        <f t="shared" si="16"/>
        <v>#VALUE!</v>
      </c>
      <c r="AT34" s="30" t="e">
        <f t="shared" si="9"/>
        <v>#VALUE!</v>
      </c>
      <c r="AU34" s="30" t="e">
        <f t="shared" si="17"/>
        <v>#VALUE!</v>
      </c>
      <c r="AV34" s="30" t="e">
        <f t="shared" si="11"/>
        <v>#VALUE!</v>
      </c>
      <c r="AW34" s="30" t="e">
        <f t="shared" si="18"/>
        <v>#VALUE!</v>
      </c>
      <c r="AX34" s="28" t="b">
        <f t="shared" si="1"/>
        <v>1</v>
      </c>
      <c r="AY34" s="28">
        <v>29</v>
      </c>
    </row>
    <row r="35" spans="1:51" ht="12.75">
      <c r="A35" s="21"/>
      <c r="B35" s="22"/>
      <c r="C35" s="9"/>
      <c r="D35" s="17"/>
      <c r="E35" s="26"/>
      <c r="F35" s="27">
        <f>IF(E35&gt;0,COUNTIF(E$6:E35,E35),"")</f>
      </c>
      <c r="G35" s="21"/>
      <c r="H35" s="22"/>
      <c r="I35" s="191"/>
      <c r="J35" s="69"/>
      <c r="K35" s="66">
        <f t="shared" si="2"/>
      </c>
      <c r="L35" s="46">
        <f t="shared" si="13"/>
      </c>
      <c r="M35" s="43"/>
      <c r="N35" s="15"/>
      <c r="O35" s="15"/>
      <c r="P35" s="15"/>
      <c r="Q35" s="183">
        <f t="shared" si="14"/>
      </c>
      <c r="R35" s="48"/>
      <c r="S35" s="49"/>
      <c r="T35" s="49"/>
      <c r="U35" s="49"/>
      <c r="V35" s="49"/>
      <c r="W35" s="49"/>
      <c r="X35" s="49"/>
      <c r="Y35" s="49"/>
      <c r="Z35" s="49"/>
      <c r="AA35" s="49"/>
      <c r="AB35" s="49"/>
      <c r="AC35" s="49"/>
      <c r="AD35" s="49"/>
      <c r="AE35" s="49"/>
      <c r="AF35" s="49"/>
      <c r="AG35" s="47">
        <f t="shared" si="0"/>
      </c>
      <c r="AI35" s="28" t="str">
        <f>+'Final Budget'!A54</f>
        <v>Construction Loan Title &amp; recording fees</v>
      </c>
      <c r="AK35" s="28">
        <f>+IF('Vendor List'!B38="","",'Vendor List'!B38)</f>
      </c>
      <c r="AL35" s="28">
        <v>35</v>
      </c>
      <c r="AN35" s="30">
        <f t="shared" si="3"/>
        <v>30</v>
      </c>
      <c r="AO35" s="30" t="e">
        <f t="shared" si="4"/>
        <v>#VALUE!</v>
      </c>
      <c r="AP35" s="30" t="e">
        <f t="shared" si="5"/>
        <v>#VALUE!</v>
      </c>
      <c r="AQ35" s="30" t="e">
        <f t="shared" si="15"/>
        <v>#VALUE!</v>
      </c>
      <c r="AR35" s="30" t="e">
        <f t="shared" si="7"/>
        <v>#VALUE!</v>
      </c>
      <c r="AS35" s="30" t="e">
        <f t="shared" si="16"/>
        <v>#VALUE!</v>
      </c>
      <c r="AT35" s="30" t="e">
        <f t="shared" si="9"/>
        <v>#VALUE!</v>
      </c>
      <c r="AU35" s="30" t="e">
        <f t="shared" si="17"/>
        <v>#VALUE!</v>
      </c>
      <c r="AV35" s="30" t="e">
        <f t="shared" si="11"/>
        <v>#VALUE!</v>
      </c>
      <c r="AW35" s="30" t="e">
        <f t="shared" si="18"/>
        <v>#VALUE!</v>
      </c>
      <c r="AX35" s="28" t="b">
        <f t="shared" si="1"/>
        <v>1</v>
      </c>
      <c r="AY35" s="28">
        <v>30</v>
      </c>
    </row>
    <row r="36" spans="1:51" ht="12.75">
      <c r="A36" s="21"/>
      <c r="B36" s="22"/>
      <c r="C36" s="9"/>
      <c r="D36" s="17"/>
      <c r="E36" s="26"/>
      <c r="F36" s="27">
        <f>IF(E36&gt;0,COUNTIF(E$6:E36,E36),"")</f>
      </c>
      <c r="G36" s="21"/>
      <c r="H36" s="22"/>
      <c r="I36" s="191"/>
      <c r="J36" s="69"/>
      <c r="K36" s="66">
        <f t="shared" si="2"/>
      </c>
      <c r="L36" s="46">
        <f t="shared" si="13"/>
      </c>
      <c r="M36" s="43"/>
      <c r="N36" s="15"/>
      <c r="O36" s="15"/>
      <c r="P36" s="15"/>
      <c r="Q36" s="183">
        <f t="shared" si="14"/>
      </c>
      <c r="R36" s="48"/>
      <c r="S36" s="49"/>
      <c r="T36" s="49"/>
      <c r="U36" s="49"/>
      <c r="V36" s="49"/>
      <c r="W36" s="49"/>
      <c r="X36" s="49"/>
      <c r="Y36" s="49"/>
      <c r="Z36" s="49"/>
      <c r="AA36" s="49"/>
      <c r="AB36" s="49"/>
      <c r="AC36" s="49"/>
      <c r="AD36" s="49"/>
      <c r="AE36" s="49"/>
      <c r="AF36" s="49"/>
      <c r="AG36" s="47">
        <f t="shared" si="0"/>
      </c>
      <c r="AI36" s="28" t="str">
        <f>+'Final Budget'!A55</f>
        <v>Construction Loan Closing costs &amp; legal fees</v>
      </c>
      <c r="AK36" s="28">
        <f>+IF('Vendor List'!B39="","",'Vendor List'!B39)</f>
      </c>
      <c r="AL36" s="28">
        <v>36</v>
      </c>
      <c r="AN36" s="30">
        <f t="shared" si="3"/>
        <v>31</v>
      </c>
      <c r="AO36" s="30" t="e">
        <f t="shared" si="4"/>
        <v>#VALUE!</v>
      </c>
      <c r="AP36" s="30" t="e">
        <f t="shared" si="5"/>
        <v>#VALUE!</v>
      </c>
      <c r="AQ36" s="30" t="e">
        <f t="shared" si="15"/>
        <v>#VALUE!</v>
      </c>
      <c r="AR36" s="30" t="e">
        <f t="shared" si="7"/>
        <v>#VALUE!</v>
      </c>
      <c r="AS36" s="30" t="e">
        <f t="shared" si="16"/>
        <v>#VALUE!</v>
      </c>
      <c r="AT36" s="30" t="e">
        <f t="shared" si="9"/>
        <v>#VALUE!</v>
      </c>
      <c r="AU36" s="30" t="e">
        <f t="shared" si="17"/>
        <v>#VALUE!</v>
      </c>
      <c r="AV36" s="30" t="e">
        <f t="shared" si="11"/>
        <v>#VALUE!</v>
      </c>
      <c r="AW36" s="30" t="e">
        <f t="shared" si="18"/>
        <v>#VALUE!</v>
      </c>
      <c r="AX36" s="28" t="b">
        <f t="shared" si="1"/>
        <v>1</v>
      </c>
      <c r="AY36" s="28">
        <v>31</v>
      </c>
    </row>
    <row r="37" spans="1:51" ht="12.75">
      <c r="A37" s="21"/>
      <c r="B37" s="22"/>
      <c r="C37" s="9"/>
      <c r="D37" s="17"/>
      <c r="E37" s="26"/>
      <c r="F37" s="27">
        <f>IF(E37&gt;0,COUNTIF(E$6:E37,E37),"")</f>
      </c>
      <c r="G37" s="21"/>
      <c r="H37" s="22"/>
      <c r="I37" s="191"/>
      <c r="J37" s="69"/>
      <c r="K37" s="66">
        <f t="shared" si="2"/>
      </c>
      <c r="L37" s="46">
        <f t="shared" si="13"/>
      </c>
      <c r="M37" s="43"/>
      <c r="N37" s="15"/>
      <c r="O37" s="15"/>
      <c r="P37" s="15"/>
      <c r="Q37" s="183">
        <f t="shared" si="14"/>
      </c>
      <c r="R37" s="48"/>
      <c r="S37" s="49"/>
      <c r="T37" s="49"/>
      <c r="U37" s="49"/>
      <c r="V37" s="49"/>
      <c r="W37" s="49"/>
      <c r="X37" s="49"/>
      <c r="Y37" s="49"/>
      <c r="Z37" s="49"/>
      <c r="AA37" s="49"/>
      <c r="AB37" s="49"/>
      <c r="AC37" s="49"/>
      <c r="AD37" s="49"/>
      <c r="AE37" s="49"/>
      <c r="AF37" s="49"/>
      <c r="AG37" s="47">
        <f t="shared" si="0"/>
      </c>
      <c r="AI37" s="28" t="str">
        <f>+'Final Budget'!A56</f>
        <v>Construction Loan - Inspection fees</v>
      </c>
      <c r="AK37" s="28">
        <f>+IF('Vendor List'!B40="","",'Vendor List'!B40)</f>
      </c>
      <c r="AL37" s="28">
        <v>37</v>
      </c>
      <c r="AN37" s="30">
        <f t="shared" si="3"/>
        <v>32</v>
      </c>
      <c r="AO37" s="30" t="e">
        <f t="shared" si="4"/>
        <v>#VALUE!</v>
      </c>
      <c r="AP37" s="30" t="e">
        <f t="shared" si="5"/>
        <v>#VALUE!</v>
      </c>
      <c r="AQ37" s="30" t="e">
        <f t="shared" si="15"/>
        <v>#VALUE!</v>
      </c>
      <c r="AR37" s="30" t="e">
        <f t="shared" si="7"/>
        <v>#VALUE!</v>
      </c>
      <c r="AS37" s="30" t="e">
        <f t="shared" si="16"/>
        <v>#VALUE!</v>
      </c>
      <c r="AT37" s="30" t="e">
        <f t="shared" si="9"/>
        <v>#VALUE!</v>
      </c>
      <c r="AU37" s="30" t="e">
        <f t="shared" si="17"/>
        <v>#VALUE!</v>
      </c>
      <c r="AV37" s="30" t="e">
        <f t="shared" si="11"/>
        <v>#VALUE!</v>
      </c>
      <c r="AW37" s="30" t="e">
        <f t="shared" si="18"/>
        <v>#VALUE!</v>
      </c>
      <c r="AX37" s="28" t="b">
        <f t="shared" si="1"/>
        <v>1</v>
      </c>
      <c r="AY37" s="28">
        <v>32</v>
      </c>
    </row>
    <row r="38" spans="1:51" ht="12.75">
      <c r="A38" s="21"/>
      <c r="B38" s="22"/>
      <c r="C38" s="9"/>
      <c r="D38" s="17"/>
      <c r="E38" s="26"/>
      <c r="F38" s="27">
        <f>IF(E38&gt;0,COUNTIF(E$6:E38,E38),"")</f>
      </c>
      <c r="G38" s="21"/>
      <c r="H38" s="22"/>
      <c r="I38" s="191"/>
      <c r="J38" s="69"/>
      <c r="K38" s="66">
        <f t="shared" si="2"/>
      </c>
      <c r="L38" s="46">
        <f t="shared" si="13"/>
      </c>
      <c r="M38" s="43"/>
      <c r="N38" s="15"/>
      <c r="O38" s="15"/>
      <c r="P38" s="15"/>
      <c r="Q38" s="183">
        <f t="shared" si="14"/>
      </c>
      <c r="R38" s="48"/>
      <c r="S38" s="49"/>
      <c r="T38" s="49"/>
      <c r="U38" s="49"/>
      <c r="V38" s="49"/>
      <c r="W38" s="49"/>
      <c r="X38" s="49"/>
      <c r="Y38" s="49"/>
      <c r="Z38" s="49"/>
      <c r="AA38" s="49"/>
      <c r="AB38" s="49"/>
      <c r="AC38" s="49"/>
      <c r="AD38" s="49"/>
      <c r="AE38" s="49"/>
      <c r="AF38" s="49"/>
      <c r="AG38" s="47">
        <f aca="true" t="shared" si="19" ref="AG38:AG69">CONCATENATE(E38,K38)</f>
      </c>
      <c r="AI38" s="28" t="str">
        <f>+'Final Budget'!A57</f>
        <v>Construction Loan - Credit Report</v>
      </c>
      <c r="AK38" s="28">
        <f>+IF('Vendor List'!B41="","",'Vendor List'!B41)</f>
      </c>
      <c r="AL38" s="28">
        <v>38</v>
      </c>
      <c r="AN38" s="30">
        <f t="shared" si="3"/>
        <v>33</v>
      </c>
      <c r="AO38" s="30" t="e">
        <f t="shared" si="4"/>
        <v>#VALUE!</v>
      </c>
      <c r="AP38" s="30" t="e">
        <f t="shared" si="5"/>
        <v>#VALUE!</v>
      </c>
      <c r="AQ38" s="30" t="e">
        <f t="shared" si="15"/>
        <v>#VALUE!</v>
      </c>
      <c r="AR38" s="30" t="e">
        <f t="shared" si="7"/>
        <v>#VALUE!</v>
      </c>
      <c r="AS38" s="30" t="e">
        <f t="shared" si="16"/>
        <v>#VALUE!</v>
      </c>
      <c r="AT38" s="30" t="e">
        <f t="shared" si="9"/>
        <v>#VALUE!</v>
      </c>
      <c r="AU38" s="30" t="e">
        <f t="shared" si="17"/>
        <v>#VALUE!</v>
      </c>
      <c r="AV38" s="30" t="e">
        <f t="shared" si="11"/>
        <v>#VALUE!</v>
      </c>
      <c r="AW38" s="30" t="e">
        <f t="shared" si="18"/>
        <v>#VALUE!</v>
      </c>
      <c r="AX38" s="28" t="b">
        <f aca="true" t="shared" si="20" ref="AX38:AX69">OR(COUNTIF(AN$1:AP$65536,AN38)&gt;1,COUNTIF(AN$1:AP$65536,AP38)&gt;1,COUNTIF(C$1:C$65536,C38))</f>
        <v>1</v>
      </c>
      <c r="AY38" s="28">
        <v>33</v>
      </c>
    </row>
    <row r="39" spans="1:51" ht="12.75">
      <c r="A39" s="21"/>
      <c r="B39" s="22"/>
      <c r="C39" s="9"/>
      <c r="D39" s="17"/>
      <c r="E39" s="26"/>
      <c r="F39" s="27">
        <f>IF(E39&gt;0,COUNTIF(E$6:E39,E39),"")</f>
      </c>
      <c r="G39" s="21"/>
      <c r="H39" s="22"/>
      <c r="I39" s="191"/>
      <c r="J39" s="69"/>
      <c r="K39" s="66">
        <f t="shared" si="2"/>
      </c>
      <c r="L39" s="46">
        <f t="shared" si="13"/>
      </c>
      <c r="M39" s="43"/>
      <c r="N39" s="15"/>
      <c r="O39" s="15"/>
      <c r="P39" s="15"/>
      <c r="Q39" s="183">
        <f t="shared" si="14"/>
      </c>
      <c r="R39" s="48"/>
      <c r="S39" s="49"/>
      <c r="T39" s="49"/>
      <c r="U39" s="49"/>
      <c r="V39" s="49"/>
      <c r="W39" s="49"/>
      <c r="X39" s="49"/>
      <c r="Y39" s="49"/>
      <c r="Z39" s="49"/>
      <c r="AA39" s="49"/>
      <c r="AB39" s="49"/>
      <c r="AC39" s="49"/>
      <c r="AD39" s="49"/>
      <c r="AE39" s="49"/>
      <c r="AF39" s="49"/>
      <c r="AG39" s="47">
        <f t="shared" si="19"/>
      </c>
      <c r="AI39" s="28" t="str">
        <f>+'Final Budget'!A58</f>
        <v>Construction Loan - Discount Points</v>
      </c>
      <c r="AK39" s="28">
        <f>+IF('Vendor List'!B42="","",'Vendor List'!B42)</f>
      </c>
      <c r="AL39" s="28">
        <v>39</v>
      </c>
      <c r="AN39" s="30">
        <f t="shared" si="3"/>
        <v>34</v>
      </c>
      <c r="AO39" s="30" t="e">
        <f t="shared" si="4"/>
        <v>#VALUE!</v>
      </c>
      <c r="AP39" s="30" t="e">
        <f t="shared" si="5"/>
        <v>#VALUE!</v>
      </c>
      <c r="AQ39" s="30" t="e">
        <f t="shared" si="15"/>
        <v>#VALUE!</v>
      </c>
      <c r="AR39" s="30" t="e">
        <f t="shared" si="7"/>
        <v>#VALUE!</v>
      </c>
      <c r="AS39" s="30" t="e">
        <f t="shared" si="16"/>
        <v>#VALUE!</v>
      </c>
      <c r="AT39" s="30" t="e">
        <f t="shared" si="9"/>
        <v>#VALUE!</v>
      </c>
      <c r="AU39" s="30" t="e">
        <f t="shared" si="17"/>
        <v>#VALUE!</v>
      </c>
      <c r="AV39" s="30" t="e">
        <f t="shared" si="11"/>
        <v>#VALUE!</v>
      </c>
      <c r="AW39" s="30" t="e">
        <f t="shared" si="18"/>
        <v>#VALUE!</v>
      </c>
      <c r="AX39" s="28" t="b">
        <f t="shared" si="20"/>
        <v>1</v>
      </c>
      <c r="AY39" s="28">
        <v>34</v>
      </c>
    </row>
    <row r="40" spans="1:51" ht="12.75">
      <c r="A40" s="21"/>
      <c r="B40" s="22"/>
      <c r="C40" s="9"/>
      <c r="D40" s="17"/>
      <c r="E40" s="26"/>
      <c r="F40" s="27">
        <f>IF(E40&gt;0,COUNTIF(E$6:E40,E40),"")</f>
      </c>
      <c r="G40" s="21"/>
      <c r="H40" s="22"/>
      <c r="I40" s="191"/>
      <c r="J40" s="69"/>
      <c r="K40" s="66">
        <f t="shared" si="2"/>
      </c>
      <c r="L40" s="46">
        <f t="shared" si="13"/>
      </c>
      <c r="M40" s="43"/>
      <c r="N40" s="15"/>
      <c r="O40" s="15"/>
      <c r="P40" s="15"/>
      <c r="Q40" s="183">
        <f t="shared" si="14"/>
      </c>
      <c r="R40" s="48"/>
      <c r="S40" s="49"/>
      <c r="T40" s="49"/>
      <c r="U40" s="49"/>
      <c r="V40" s="49"/>
      <c r="W40" s="49"/>
      <c r="X40" s="49"/>
      <c r="Y40" s="49"/>
      <c r="Z40" s="49"/>
      <c r="AA40" s="49"/>
      <c r="AB40" s="49"/>
      <c r="AC40" s="49"/>
      <c r="AD40" s="49"/>
      <c r="AE40" s="49"/>
      <c r="AF40" s="49"/>
      <c r="AG40" s="47">
        <f t="shared" si="19"/>
      </c>
      <c r="AI40" s="28" t="str">
        <f>+'Final Budget'!A60</f>
        <v>Permanent Loan Origination fees</v>
      </c>
      <c r="AK40" s="28">
        <f>+IF('Vendor List'!B43="","",'Vendor List'!B43)</f>
      </c>
      <c r="AL40" s="28">
        <v>40</v>
      </c>
      <c r="AN40" s="30">
        <f t="shared" si="3"/>
        <v>35</v>
      </c>
      <c r="AO40" s="30" t="e">
        <f t="shared" si="4"/>
        <v>#VALUE!</v>
      </c>
      <c r="AP40" s="30" t="e">
        <f t="shared" si="5"/>
        <v>#VALUE!</v>
      </c>
      <c r="AQ40" s="30" t="e">
        <f t="shared" si="15"/>
        <v>#VALUE!</v>
      </c>
      <c r="AR40" s="30" t="e">
        <f t="shared" si="7"/>
        <v>#VALUE!</v>
      </c>
      <c r="AS40" s="30" t="e">
        <f t="shared" si="16"/>
        <v>#VALUE!</v>
      </c>
      <c r="AT40" s="30" t="e">
        <f t="shared" si="9"/>
        <v>#VALUE!</v>
      </c>
      <c r="AU40" s="30" t="e">
        <f t="shared" si="17"/>
        <v>#VALUE!</v>
      </c>
      <c r="AV40" s="30" t="e">
        <f t="shared" si="11"/>
        <v>#VALUE!</v>
      </c>
      <c r="AW40" s="30" t="e">
        <f t="shared" si="18"/>
        <v>#VALUE!</v>
      </c>
      <c r="AX40" s="28" t="b">
        <f t="shared" si="20"/>
        <v>1</v>
      </c>
      <c r="AY40" s="28">
        <v>35</v>
      </c>
    </row>
    <row r="41" spans="1:51" ht="12.75">
      <c r="A41" s="21"/>
      <c r="B41" s="22"/>
      <c r="C41" s="9"/>
      <c r="D41" s="17"/>
      <c r="E41" s="26"/>
      <c r="F41" s="27">
        <f>IF(E41&gt;0,COUNTIF(E$6:E41,E41),"")</f>
      </c>
      <c r="G41" s="21"/>
      <c r="H41" s="22"/>
      <c r="I41" s="191"/>
      <c r="J41" s="69"/>
      <c r="K41" s="66">
        <f t="shared" si="2"/>
      </c>
      <c r="L41" s="46">
        <f t="shared" si="13"/>
      </c>
      <c r="M41" s="43"/>
      <c r="N41" s="15"/>
      <c r="O41" s="15"/>
      <c r="P41" s="15"/>
      <c r="Q41" s="183">
        <f t="shared" si="14"/>
      </c>
      <c r="R41" s="48"/>
      <c r="S41" s="49"/>
      <c r="T41" s="49"/>
      <c r="U41" s="49"/>
      <c r="V41" s="49"/>
      <c r="W41" s="49"/>
      <c r="X41" s="49"/>
      <c r="Y41" s="49"/>
      <c r="Z41" s="49"/>
      <c r="AA41" s="49"/>
      <c r="AB41" s="49"/>
      <c r="AC41" s="49"/>
      <c r="AD41" s="49"/>
      <c r="AE41" s="49"/>
      <c r="AF41" s="49"/>
      <c r="AG41" s="47">
        <f t="shared" si="19"/>
      </c>
      <c r="AI41" s="28" t="str">
        <f>+'Final Budget'!A61</f>
        <v>Permanent Loan Title &amp; recording fees</v>
      </c>
      <c r="AK41" s="28">
        <f>+IF('Vendor List'!B44="","",'Vendor List'!B44)</f>
      </c>
      <c r="AL41" s="28">
        <v>41</v>
      </c>
      <c r="AN41" s="30">
        <f t="shared" si="3"/>
        <v>36</v>
      </c>
      <c r="AO41" s="30" t="e">
        <f t="shared" si="4"/>
        <v>#VALUE!</v>
      </c>
      <c r="AP41" s="30" t="e">
        <f t="shared" si="5"/>
        <v>#VALUE!</v>
      </c>
      <c r="AQ41" s="30" t="e">
        <f t="shared" si="15"/>
        <v>#VALUE!</v>
      </c>
      <c r="AR41" s="30" t="e">
        <f t="shared" si="7"/>
        <v>#VALUE!</v>
      </c>
      <c r="AS41" s="30" t="e">
        <f t="shared" si="16"/>
        <v>#VALUE!</v>
      </c>
      <c r="AT41" s="30" t="e">
        <f t="shared" si="9"/>
        <v>#VALUE!</v>
      </c>
      <c r="AU41" s="30" t="e">
        <f t="shared" si="17"/>
        <v>#VALUE!</v>
      </c>
      <c r="AV41" s="30" t="e">
        <f t="shared" si="11"/>
        <v>#VALUE!</v>
      </c>
      <c r="AW41" s="30" t="e">
        <f t="shared" si="18"/>
        <v>#VALUE!</v>
      </c>
      <c r="AX41" s="28" t="b">
        <f t="shared" si="20"/>
        <v>1</v>
      </c>
      <c r="AY41" s="28">
        <v>36</v>
      </c>
    </row>
    <row r="42" spans="1:51" ht="12.75">
      <c r="A42" s="21"/>
      <c r="B42" s="22"/>
      <c r="C42" s="9"/>
      <c r="D42" s="17"/>
      <c r="E42" s="26"/>
      <c r="F42" s="27">
        <f>IF(E42&gt;0,COUNTIF(E$6:E42,E42),"")</f>
      </c>
      <c r="G42" s="21"/>
      <c r="H42" s="22"/>
      <c r="I42" s="191"/>
      <c r="J42" s="69"/>
      <c r="K42" s="66">
        <f t="shared" si="2"/>
      </c>
      <c r="L42" s="46">
        <f t="shared" si="13"/>
      </c>
      <c r="M42" s="43"/>
      <c r="N42" s="15"/>
      <c r="O42" s="15"/>
      <c r="P42" s="15"/>
      <c r="Q42" s="183">
        <f t="shared" si="14"/>
      </c>
      <c r="R42" s="48"/>
      <c r="S42" s="49"/>
      <c r="T42" s="49"/>
      <c r="U42" s="49"/>
      <c r="V42" s="49"/>
      <c r="W42" s="49"/>
      <c r="X42" s="49"/>
      <c r="Y42" s="49"/>
      <c r="Z42" s="49"/>
      <c r="AA42" s="49"/>
      <c r="AB42" s="49"/>
      <c r="AC42" s="49"/>
      <c r="AD42" s="49"/>
      <c r="AE42" s="49"/>
      <c r="AF42" s="49"/>
      <c r="AG42" s="47">
        <f t="shared" si="19"/>
      </c>
      <c r="AI42" s="28" t="str">
        <f>+'Final Budget'!A62</f>
        <v>Permanent Loan Closing costs &amp; legal</v>
      </c>
      <c r="AK42" s="28">
        <f>+IF('Vendor List'!B45="","",'Vendor List'!B45)</f>
      </c>
      <c r="AL42" s="28">
        <v>42</v>
      </c>
      <c r="AN42" s="30">
        <f t="shared" si="3"/>
        <v>37</v>
      </c>
      <c r="AO42" s="30" t="e">
        <f t="shared" si="4"/>
        <v>#VALUE!</v>
      </c>
      <c r="AP42" s="30" t="e">
        <f t="shared" si="5"/>
        <v>#VALUE!</v>
      </c>
      <c r="AQ42" s="30" t="e">
        <f t="shared" si="15"/>
        <v>#VALUE!</v>
      </c>
      <c r="AR42" s="30" t="e">
        <f t="shared" si="7"/>
        <v>#VALUE!</v>
      </c>
      <c r="AS42" s="30" t="e">
        <f t="shared" si="16"/>
        <v>#VALUE!</v>
      </c>
      <c r="AT42" s="30" t="e">
        <f t="shared" si="9"/>
        <v>#VALUE!</v>
      </c>
      <c r="AU42" s="30" t="e">
        <f t="shared" si="17"/>
        <v>#VALUE!</v>
      </c>
      <c r="AV42" s="30" t="e">
        <f t="shared" si="11"/>
        <v>#VALUE!</v>
      </c>
      <c r="AW42" s="30" t="e">
        <f t="shared" si="18"/>
        <v>#VALUE!</v>
      </c>
      <c r="AX42" s="28" t="b">
        <f t="shared" si="20"/>
        <v>1</v>
      </c>
      <c r="AY42" s="28">
        <v>37</v>
      </c>
    </row>
    <row r="43" spans="1:51" ht="12.75">
      <c r="A43" s="21"/>
      <c r="B43" s="22"/>
      <c r="C43" s="9"/>
      <c r="D43" s="17"/>
      <c r="E43" s="26"/>
      <c r="F43" s="27">
        <f>IF(E43&gt;0,COUNTIF(E$6:E43,E43),"")</f>
      </c>
      <c r="G43" s="21"/>
      <c r="H43" s="22"/>
      <c r="I43" s="191"/>
      <c r="J43" s="69"/>
      <c r="K43" s="66">
        <f t="shared" si="2"/>
      </c>
      <c r="L43" s="46">
        <f t="shared" si="13"/>
      </c>
      <c r="M43" s="43"/>
      <c r="N43" s="15"/>
      <c r="O43" s="15"/>
      <c r="P43" s="15"/>
      <c r="Q43" s="183">
        <f t="shared" si="14"/>
      </c>
      <c r="R43" s="48"/>
      <c r="S43" s="49"/>
      <c r="T43" s="49"/>
      <c r="U43" s="49"/>
      <c r="V43" s="49"/>
      <c r="W43" s="49"/>
      <c r="X43" s="49"/>
      <c r="Y43" s="49"/>
      <c r="Z43" s="49"/>
      <c r="AA43" s="49"/>
      <c r="AB43" s="49"/>
      <c r="AC43" s="49"/>
      <c r="AD43" s="49"/>
      <c r="AE43" s="49"/>
      <c r="AF43" s="49"/>
      <c r="AG43" s="47">
        <f t="shared" si="19"/>
      </c>
      <c r="AI43" s="28" t="str">
        <f>+'Final Budget'!A63</f>
        <v>Permanent Loan Bond premium</v>
      </c>
      <c r="AK43" s="28">
        <f>+IF('Vendor List'!B46="","",'Vendor List'!B46)</f>
      </c>
      <c r="AL43" s="28">
        <v>43</v>
      </c>
      <c r="AN43" s="30">
        <f t="shared" si="3"/>
        <v>38</v>
      </c>
      <c r="AO43" s="30" t="e">
        <f t="shared" si="4"/>
        <v>#VALUE!</v>
      </c>
      <c r="AP43" s="30" t="e">
        <f t="shared" si="5"/>
        <v>#VALUE!</v>
      </c>
      <c r="AQ43" s="30" t="e">
        <f t="shared" si="15"/>
        <v>#VALUE!</v>
      </c>
      <c r="AR43" s="30" t="e">
        <f t="shared" si="7"/>
        <v>#VALUE!</v>
      </c>
      <c r="AS43" s="30" t="e">
        <f t="shared" si="16"/>
        <v>#VALUE!</v>
      </c>
      <c r="AT43" s="30" t="e">
        <f t="shared" si="9"/>
        <v>#VALUE!</v>
      </c>
      <c r="AU43" s="30" t="e">
        <f t="shared" si="17"/>
        <v>#VALUE!</v>
      </c>
      <c r="AV43" s="30" t="e">
        <f t="shared" si="11"/>
        <v>#VALUE!</v>
      </c>
      <c r="AW43" s="30" t="e">
        <f t="shared" si="18"/>
        <v>#VALUE!</v>
      </c>
      <c r="AX43" s="28" t="b">
        <f t="shared" si="20"/>
        <v>1</v>
      </c>
      <c r="AY43" s="28">
        <v>38</v>
      </c>
    </row>
    <row r="44" spans="1:51" ht="12.75">
      <c r="A44" s="21"/>
      <c r="B44" s="22"/>
      <c r="C44" s="9"/>
      <c r="D44" s="17"/>
      <c r="E44" s="26"/>
      <c r="F44" s="27">
        <f>IF(E44&gt;0,COUNTIF(E$6:E44,E44),"")</f>
      </c>
      <c r="G44" s="21"/>
      <c r="H44" s="22"/>
      <c r="I44" s="191"/>
      <c r="J44" s="69"/>
      <c r="K44" s="66">
        <f t="shared" si="2"/>
      </c>
      <c r="L44" s="46">
        <f t="shared" si="13"/>
      </c>
      <c r="M44" s="43"/>
      <c r="N44" s="15"/>
      <c r="O44" s="15"/>
      <c r="P44" s="15"/>
      <c r="Q44" s="183">
        <f t="shared" si="14"/>
      </c>
      <c r="R44" s="48"/>
      <c r="S44" s="49"/>
      <c r="T44" s="49"/>
      <c r="U44" s="49"/>
      <c r="V44" s="49"/>
      <c r="W44" s="49"/>
      <c r="X44" s="49"/>
      <c r="Y44" s="49"/>
      <c r="Z44" s="49"/>
      <c r="AA44" s="49"/>
      <c r="AB44" s="49"/>
      <c r="AC44" s="49"/>
      <c r="AD44" s="49"/>
      <c r="AE44" s="49"/>
      <c r="AF44" s="49"/>
      <c r="AG44" s="47">
        <f t="shared" si="19"/>
      </c>
      <c r="AI44" s="28" t="str">
        <f>+'Final Budget'!A64</f>
        <v>Permanent Loan Credit report</v>
      </c>
      <c r="AK44" s="28">
        <f>+IF('Vendor List'!B47="","",'Vendor List'!B47)</f>
      </c>
      <c r="AL44" s="28">
        <v>44</v>
      </c>
      <c r="AN44" s="30">
        <f t="shared" si="3"/>
        <v>39</v>
      </c>
      <c r="AO44" s="30" t="e">
        <f t="shared" si="4"/>
        <v>#VALUE!</v>
      </c>
      <c r="AP44" s="30" t="e">
        <f t="shared" si="5"/>
        <v>#VALUE!</v>
      </c>
      <c r="AQ44" s="30" t="e">
        <f t="shared" si="15"/>
        <v>#VALUE!</v>
      </c>
      <c r="AR44" s="30" t="e">
        <f t="shared" si="7"/>
        <v>#VALUE!</v>
      </c>
      <c r="AS44" s="30" t="e">
        <f t="shared" si="16"/>
        <v>#VALUE!</v>
      </c>
      <c r="AT44" s="30" t="e">
        <f t="shared" si="9"/>
        <v>#VALUE!</v>
      </c>
      <c r="AU44" s="30" t="e">
        <f t="shared" si="17"/>
        <v>#VALUE!</v>
      </c>
      <c r="AV44" s="30" t="e">
        <f t="shared" si="11"/>
        <v>#VALUE!</v>
      </c>
      <c r="AW44" s="30" t="e">
        <f t="shared" si="18"/>
        <v>#VALUE!</v>
      </c>
      <c r="AX44" s="28" t="b">
        <f t="shared" si="20"/>
        <v>1</v>
      </c>
      <c r="AY44" s="28">
        <v>39</v>
      </c>
    </row>
    <row r="45" spans="1:51" ht="12.75">
      <c r="A45" s="21"/>
      <c r="B45" s="22"/>
      <c r="C45" s="9"/>
      <c r="D45" s="17"/>
      <c r="E45" s="26"/>
      <c r="F45" s="27">
        <f>IF(E45&gt;0,COUNTIF(E$6:E45,E45),"")</f>
      </c>
      <c r="G45" s="21"/>
      <c r="H45" s="22"/>
      <c r="I45" s="191"/>
      <c r="J45" s="69"/>
      <c r="K45" s="66">
        <f t="shared" si="2"/>
      </c>
      <c r="L45" s="46">
        <f t="shared" si="13"/>
      </c>
      <c r="M45" s="43"/>
      <c r="N45" s="15"/>
      <c r="O45" s="15"/>
      <c r="P45" s="15"/>
      <c r="Q45" s="183">
        <f t="shared" si="14"/>
      </c>
      <c r="R45" s="48"/>
      <c r="S45" s="49"/>
      <c r="T45" s="49"/>
      <c r="U45" s="49"/>
      <c r="V45" s="49"/>
      <c r="W45" s="49"/>
      <c r="X45" s="49"/>
      <c r="Y45" s="49"/>
      <c r="Z45" s="49"/>
      <c r="AA45" s="49"/>
      <c r="AB45" s="49"/>
      <c r="AC45" s="49"/>
      <c r="AD45" s="49"/>
      <c r="AE45" s="49"/>
      <c r="AF45" s="49"/>
      <c r="AG45" s="47">
        <f t="shared" si="19"/>
      </c>
      <c r="AI45" s="28" t="str">
        <f>+'Final Budget'!A65</f>
        <v>Permanent Loan Discount points</v>
      </c>
      <c r="AK45" s="28">
        <f>+IF('Vendor List'!B48="","",'Vendor List'!B48)</f>
      </c>
      <c r="AL45" s="28">
        <v>45</v>
      </c>
      <c r="AN45" s="30">
        <f t="shared" si="3"/>
        <v>40</v>
      </c>
      <c r="AO45" s="30" t="e">
        <f t="shared" si="4"/>
        <v>#VALUE!</v>
      </c>
      <c r="AP45" s="30" t="e">
        <f t="shared" si="5"/>
        <v>#VALUE!</v>
      </c>
      <c r="AQ45" s="30" t="e">
        <f t="shared" si="15"/>
        <v>#VALUE!</v>
      </c>
      <c r="AR45" s="30" t="e">
        <f t="shared" si="7"/>
        <v>#VALUE!</v>
      </c>
      <c r="AS45" s="30" t="e">
        <f t="shared" si="16"/>
        <v>#VALUE!</v>
      </c>
      <c r="AT45" s="30" t="e">
        <f t="shared" si="9"/>
        <v>#VALUE!</v>
      </c>
      <c r="AU45" s="30" t="e">
        <f t="shared" si="17"/>
        <v>#VALUE!</v>
      </c>
      <c r="AV45" s="30" t="e">
        <f t="shared" si="11"/>
        <v>#VALUE!</v>
      </c>
      <c r="AW45" s="30" t="e">
        <f t="shared" si="18"/>
        <v>#VALUE!</v>
      </c>
      <c r="AX45" s="28" t="b">
        <f t="shared" si="20"/>
        <v>1</v>
      </c>
      <c r="AY45" s="28">
        <v>40</v>
      </c>
    </row>
    <row r="46" spans="1:51" ht="12.75">
      <c r="A46" s="21"/>
      <c r="B46" s="22"/>
      <c r="C46" s="9"/>
      <c r="D46" s="17"/>
      <c r="E46" s="26"/>
      <c r="F46" s="27">
        <f>IF(E46&gt;0,COUNTIF(E$6:E46,E46),"")</f>
      </c>
      <c r="G46" s="21"/>
      <c r="H46" s="22"/>
      <c r="I46" s="191"/>
      <c r="J46" s="69"/>
      <c r="K46" s="66">
        <f t="shared" si="2"/>
      </c>
      <c r="L46" s="46">
        <f t="shared" si="13"/>
      </c>
      <c r="M46" s="43"/>
      <c r="N46" s="15"/>
      <c r="O46" s="15"/>
      <c r="P46" s="15"/>
      <c r="Q46" s="183">
        <f t="shared" si="14"/>
      </c>
      <c r="R46" s="48"/>
      <c r="S46" s="49"/>
      <c r="T46" s="49"/>
      <c r="U46" s="49"/>
      <c r="V46" s="49"/>
      <c r="W46" s="49"/>
      <c r="X46" s="49"/>
      <c r="Y46" s="49"/>
      <c r="Z46" s="49"/>
      <c r="AA46" s="49"/>
      <c r="AB46" s="49"/>
      <c r="AC46" s="49"/>
      <c r="AD46" s="49"/>
      <c r="AE46" s="49"/>
      <c r="AF46" s="49"/>
      <c r="AG46" s="47">
        <f t="shared" si="19"/>
      </c>
      <c r="AI46" s="28" t="str">
        <f>+'Final Budget'!A66</f>
        <v>Permanent Loan Credit enhancement fees</v>
      </c>
      <c r="AK46" s="28">
        <f>+IF('Vendor List'!B49="","",'Vendor List'!B49)</f>
      </c>
      <c r="AL46" s="28">
        <v>46</v>
      </c>
      <c r="AN46" s="30">
        <f t="shared" si="3"/>
        <v>41</v>
      </c>
      <c r="AO46" s="30" t="e">
        <f t="shared" si="4"/>
        <v>#VALUE!</v>
      </c>
      <c r="AP46" s="30" t="e">
        <f t="shared" si="5"/>
        <v>#VALUE!</v>
      </c>
      <c r="AQ46" s="30" t="e">
        <f t="shared" si="15"/>
        <v>#VALUE!</v>
      </c>
      <c r="AR46" s="30" t="e">
        <f t="shared" si="7"/>
        <v>#VALUE!</v>
      </c>
      <c r="AS46" s="30" t="e">
        <f t="shared" si="16"/>
        <v>#VALUE!</v>
      </c>
      <c r="AT46" s="30" t="e">
        <f t="shared" si="9"/>
        <v>#VALUE!</v>
      </c>
      <c r="AU46" s="30" t="e">
        <f t="shared" si="17"/>
        <v>#VALUE!</v>
      </c>
      <c r="AV46" s="30" t="e">
        <f t="shared" si="11"/>
        <v>#VALUE!</v>
      </c>
      <c r="AW46" s="30" t="e">
        <f t="shared" si="18"/>
        <v>#VALUE!</v>
      </c>
      <c r="AX46" s="28" t="b">
        <f t="shared" si="20"/>
        <v>1</v>
      </c>
      <c r="AY46" s="28">
        <v>41</v>
      </c>
    </row>
    <row r="47" spans="1:51" ht="12.75">
      <c r="A47" s="21"/>
      <c r="B47" s="22"/>
      <c r="C47" s="9"/>
      <c r="D47" s="17"/>
      <c r="E47" s="26"/>
      <c r="F47" s="27">
        <f>IF(E47&gt;0,COUNTIF(E$6:E47,E47),"")</f>
      </c>
      <c r="G47" s="21"/>
      <c r="H47" s="22"/>
      <c r="I47" s="191"/>
      <c r="J47" s="69"/>
      <c r="K47" s="66">
        <f t="shared" si="2"/>
      </c>
      <c r="L47" s="46">
        <f t="shared" si="13"/>
      </c>
      <c r="M47" s="43"/>
      <c r="N47" s="15"/>
      <c r="O47" s="15"/>
      <c r="P47" s="15"/>
      <c r="Q47" s="183">
        <f t="shared" si="14"/>
      </c>
      <c r="R47" s="48"/>
      <c r="S47" s="49"/>
      <c r="T47" s="49"/>
      <c r="U47" s="49"/>
      <c r="V47" s="49"/>
      <c r="W47" s="49"/>
      <c r="X47" s="49"/>
      <c r="Y47" s="49"/>
      <c r="Z47" s="49"/>
      <c r="AA47" s="49"/>
      <c r="AB47" s="49"/>
      <c r="AC47" s="49"/>
      <c r="AD47" s="49"/>
      <c r="AE47" s="49"/>
      <c r="AF47" s="49"/>
      <c r="AG47" s="47">
        <f t="shared" si="19"/>
      </c>
      <c r="AI47" s="28" t="str">
        <f>+'Final Budget'!A67</f>
        <v>Permanent Loan Prepaid MIP</v>
      </c>
      <c r="AK47" s="28">
        <f>+IF('Vendor List'!B50="","",'Vendor List'!B50)</f>
      </c>
      <c r="AL47" s="28">
        <v>47</v>
      </c>
      <c r="AN47" s="30">
        <f t="shared" si="3"/>
        <v>42</v>
      </c>
      <c r="AO47" s="30" t="e">
        <f t="shared" si="4"/>
        <v>#VALUE!</v>
      </c>
      <c r="AP47" s="30" t="e">
        <f t="shared" si="5"/>
        <v>#VALUE!</v>
      </c>
      <c r="AQ47" s="30" t="e">
        <f t="shared" si="15"/>
        <v>#VALUE!</v>
      </c>
      <c r="AR47" s="30" t="e">
        <f t="shared" si="7"/>
        <v>#VALUE!</v>
      </c>
      <c r="AS47" s="30" t="e">
        <f t="shared" si="16"/>
        <v>#VALUE!</v>
      </c>
      <c r="AT47" s="30" t="e">
        <f t="shared" si="9"/>
        <v>#VALUE!</v>
      </c>
      <c r="AU47" s="30" t="e">
        <f t="shared" si="17"/>
        <v>#VALUE!</v>
      </c>
      <c r="AV47" s="30" t="e">
        <f t="shared" si="11"/>
        <v>#VALUE!</v>
      </c>
      <c r="AW47" s="30" t="e">
        <f t="shared" si="18"/>
        <v>#VALUE!</v>
      </c>
      <c r="AX47" s="28" t="b">
        <f t="shared" si="20"/>
        <v>1</v>
      </c>
      <c r="AY47" s="28">
        <v>42</v>
      </c>
    </row>
    <row r="48" spans="1:51" ht="12.75">
      <c r="A48" s="21"/>
      <c r="B48" s="22"/>
      <c r="C48" s="9"/>
      <c r="D48" s="17"/>
      <c r="E48" s="26"/>
      <c r="F48" s="27">
        <f>IF(E48&gt;0,COUNTIF(E$6:E48,E48),"")</f>
      </c>
      <c r="G48" s="21"/>
      <c r="H48" s="22"/>
      <c r="I48" s="191"/>
      <c r="J48" s="69"/>
      <c r="K48" s="66">
        <f t="shared" si="2"/>
      </c>
      <c r="L48" s="46">
        <f t="shared" si="13"/>
      </c>
      <c r="M48" s="43"/>
      <c r="N48" s="15"/>
      <c r="O48" s="15"/>
      <c r="P48" s="15"/>
      <c r="Q48" s="183">
        <f t="shared" si="14"/>
      </c>
      <c r="R48" s="48"/>
      <c r="S48" s="49"/>
      <c r="T48" s="49"/>
      <c r="U48" s="49"/>
      <c r="V48" s="49"/>
      <c r="W48" s="49"/>
      <c r="X48" s="49"/>
      <c r="Y48" s="49"/>
      <c r="Z48" s="49"/>
      <c r="AA48" s="49"/>
      <c r="AB48" s="49"/>
      <c r="AC48" s="49"/>
      <c r="AD48" s="49"/>
      <c r="AE48" s="49"/>
      <c r="AF48" s="49"/>
      <c r="AG48" s="47">
        <f t="shared" si="19"/>
      </c>
      <c r="AI48" s="28" t="str">
        <f>+'Final Budget'!A69</f>
        <v>Bridge Loan Interest</v>
      </c>
      <c r="AK48" s="28">
        <f>+IF('Vendor List'!B51="","",'Vendor List'!B51)</f>
      </c>
      <c r="AL48" s="28">
        <v>48</v>
      </c>
      <c r="AN48" s="30">
        <f t="shared" si="3"/>
        <v>43</v>
      </c>
      <c r="AO48" s="30" t="e">
        <f t="shared" si="4"/>
        <v>#VALUE!</v>
      </c>
      <c r="AP48" s="30" t="e">
        <f t="shared" si="5"/>
        <v>#VALUE!</v>
      </c>
      <c r="AQ48" s="30" t="e">
        <f t="shared" si="15"/>
        <v>#VALUE!</v>
      </c>
      <c r="AR48" s="30" t="e">
        <f t="shared" si="7"/>
        <v>#VALUE!</v>
      </c>
      <c r="AS48" s="30" t="e">
        <f t="shared" si="16"/>
        <v>#VALUE!</v>
      </c>
      <c r="AT48" s="30" t="e">
        <f t="shared" si="9"/>
        <v>#VALUE!</v>
      </c>
      <c r="AU48" s="30" t="e">
        <f t="shared" si="17"/>
        <v>#VALUE!</v>
      </c>
      <c r="AV48" s="30" t="e">
        <f t="shared" si="11"/>
        <v>#VALUE!</v>
      </c>
      <c r="AW48" s="30" t="e">
        <f t="shared" si="18"/>
        <v>#VALUE!</v>
      </c>
      <c r="AX48" s="28" t="b">
        <f t="shared" si="20"/>
        <v>1</v>
      </c>
      <c r="AY48" s="28">
        <v>43</v>
      </c>
    </row>
    <row r="49" spans="1:51" ht="12.75">
      <c r="A49" s="21"/>
      <c r="B49" s="22"/>
      <c r="C49" s="9"/>
      <c r="D49" s="17"/>
      <c r="E49" s="26"/>
      <c r="F49" s="27">
        <f>IF(E49&gt;0,COUNTIF(E$6:E49,E49),"")</f>
      </c>
      <c r="G49" s="21"/>
      <c r="H49" s="22"/>
      <c r="I49" s="191"/>
      <c r="J49" s="69"/>
      <c r="K49" s="66">
        <f t="shared" si="2"/>
      </c>
      <c r="L49" s="46">
        <f t="shared" si="13"/>
      </c>
      <c r="M49" s="43"/>
      <c r="N49" s="15"/>
      <c r="O49" s="15"/>
      <c r="P49" s="15"/>
      <c r="Q49" s="183">
        <f t="shared" si="14"/>
      </c>
      <c r="R49" s="48"/>
      <c r="S49" s="49"/>
      <c r="T49" s="49"/>
      <c r="U49" s="49"/>
      <c r="V49" s="49"/>
      <c r="W49" s="49"/>
      <c r="X49" s="49"/>
      <c r="Y49" s="49"/>
      <c r="Z49" s="49"/>
      <c r="AA49" s="49"/>
      <c r="AB49" s="49"/>
      <c r="AC49" s="49"/>
      <c r="AD49" s="49"/>
      <c r="AE49" s="49"/>
      <c r="AF49" s="49"/>
      <c r="AG49" s="47">
        <f t="shared" si="19"/>
      </c>
      <c r="AI49" s="28" t="str">
        <f>+'Final Budget'!A70</f>
        <v>Bridge Loan Origination fees</v>
      </c>
      <c r="AK49" s="28">
        <f>+IF('Vendor List'!B52="","",'Vendor List'!B52)</f>
      </c>
      <c r="AL49" s="28">
        <v>49</v>
      </c>
      <c r="AN49" s="30">
        <f t="shared" si="3"/>
        <v>44</v>
      </c>
      <c r="AO49" s="30" t="e">
        <f t="shared" si="4"/>
        <v>#VALUE!</v>
      </c>
      <c r="AP49" s="30" t="e">
        <f t="shared" si="5"/>
        <v>#VALUE!</v>
      </c>
      <c r="AQ49" s="30" t="e">
        <f t="shared" si="15"/>
        <v>#VALUE!</v>
      </c>
      <c r="AR49" s="30" t="e">
        <f t="shared" si="7"/>
        <v>#VALUE!</v>
      </c>
      <c r="AS49" s="30" t="e">
        <f t="shared" si="16"/>
        <v>#VALUE!</v>
      </c>
      <c r="AT49" s="30" t="e">
        <f t="shared" si="9"/>
        <v>#VALUE!</v>
      </c>
      <c r="AU49" s="30" t="e">
        <f t="shared" si="17"/>
        <v>#VALUE!</v>
      </c>
      <c r="AV49" s="30" t="e">
        <f t="shared" si="11"/>
        <v>#VALUE!</v>
      </c>
      <c r="AW49" s="30" t="e">
        <f t="shared" si="18"/>
        <v>#VALUE!</v>
      </c>
      <c r="AX49" s="28" t="b">
        <f t="shared" si="20"/>
        <v>1</v>
      </c>
      <c r="AY49" s="28">
        <v>44</v>
      </c>
    </row>
    <row r="50" spans="1:51" ht="12.75">
      <c r="A50" s="21"/>
      <c r="B50" s="22"/>
      <c r="C50" s="9"/>
      <c r="D50" s="17"/>
      <c r="E50" s="26"/>
      <c r="F50" s="27">
        <f>IF(E50&gt;0,COUNTIF(E$6:E50,E50),"")</f>
      </c>
      <c r="G50" s="21"/>
      <c r="H50" s="22"/>
      <c r="I50" s="191"/>
      <c r="J50" s="69"/>
      <c r="K50" s="66">
        <f t="shared" si="2"/>
      </c>
      <c r="L50" s="46">
        <f t="shared" si="13"/>
      </c>
      <c r="M50" s="43"/>
      <c r="N50" s="15"/>
      <c r="O50" s="15"/>
      <c r="P50" s="15"/>
      <c r="Q50" s="183">
        <f t="shared" si="14"/>
      </c>
      <c r="R50" s="48"/>
      <c r="S50" s="49"/>
      <c r="T50" s="49"/>
      <c r="U50" s="49"/>
      <c r="V50" s="49"/>
      <c r="W50" s="49"/>
      <c r="X50" s="49"/>
      <c r="Y50" s="49"/>
      <c r="Z50" s="49"/>
      <c r="AA50" s="49"/>
      <c r="AB50" s="49"/>
      <c r="AC50" s="49"/>
      <c r="AD50" s="49"/>
      <c r="AE50" s="49"/>
      <c r="AF50" s="49"/>
      <c r="AG50" s="47">
        <f t="shared" si="19"/>
      </c>
      <c r="AI50" s="28" t="str">
        <f>+'Final Budget'!A71</f>
        <v>Bridge Loan Title &amp; recording fees</v>
      </c>
      <c r="AK50" s="28">
        <f>+IF('Vendor List'!B53="","",'Vendor List'!B53)</f>
      </c>
      <c r="AL50" s="28">
        <v>50</v>
      </c>
      <c r="AN50" s="30">
        <f t="shared" si="3"/>
        <v>45</v>
      </c>
      <c r="AO50" s="30" t="e">
        <f t="shared" si="4"/>
        <v>#VALUE!</v>
      </c>
      <c r="AP50" s="30" t="e">
        <f t="shared" si="5"/>
        <v>#VALUE!</v>
      </c>
      <c r="AQ50" s="30" t="e">
        <f t="shared" si="15"/>
        <v>#VALUE!</v>
      </c>
      <c r="AR50" s="30" t="e">
        <f t="shared" si="7"/>
        <v>#VALUE!</v>
      </c>
      <c r="AS50" s="30" t="e">
        <f t="shared" si="16"/>
        <v>#VALUE!</v>
      </c>
      <c r="AT50" s="30" t="e">
        <f t="shared" si="9"/>
        <v>#VALUE!</v>
      </c>
      <c r="AU50" s="30" t="e">
        <f t="shared" si="17"/>
        <v>#VALUE!</v>
      </c>
      <c r="AV50" s="30" t="e">
        <f t="shared" si="11"/>
        <v>#VALUE!</v>
      </c>
      <c r="AW50" s="30" t="e">
        <f t="shared" si="18"/>
        <v>#VALUE!</v>
      </c>
      <c r="AX50" s="28" t="b">
        <f t="shared" si="20"/>
        <v>1</v>
      </c>
      <c r="AY50" s="28">
        <v>45</v>
      </c>
    </row>
    <row r="51" spans="1:51" ht="12.75">
      <c r="A51" s="21"/>
      <c r="B51" s="22"/>
      <c r="C51" s="9"/>
      <c r="D51" s="17"/>
      <c r="E51" s="26"/>
      <c r="F51" s="27">
        <f>IF(E51&gt;0,COUNTIF(E$6:E51,E51),"")</f>
      </c>
      <c r="G51" s="21"/>
      <c r="H51" s="22"/>
      <c r="I51" s="191"/>
      <c r="J51" s="69"/>
      <c r="K51" s="66">
        <f t="shared" si="2"/>
      </c>
      <c r="L51" s="46">
        <f t="shared" si="13"/>
      </c>
      <c r="M51" s="43"/>
      <c r="N51" s="15"/>
      <c r="O51" s="15"/>
      <c r="P51" s="15"/>
      <c r="Q51" s="183">
        <f t="shared" si="14"/>
      </c>
      <c r="R51" s="48"/>
      <c r="S51" s="49"/>
      <c r="T51" s="49"/>
      <c r="U51" s="49"/>
      <c r="V51" s="49"/>
      <c r="W51" s="49"/>
      <c r="X51" s="49"/>
      <c r="Y51" s="49"/>
      <c r="Z51" s="49"/>
      <c r="AA51" s="49"/>
      <c r="AB51" s="49"/>
      <c r="AC51" s="49"/>
      <c r="AD51" s="49"/>
      <c r="AE51" s="49"/>
      <c r="AF51" s="49"/>
      <c r="AG51" s="47">
        <f t="shared" si="19"/>
      </c>
      <c r="AI51" s="28" t="str">
        <f>+'Final Budget'!A72</f>
        <v>Bridge Loan Closing costs &amp; legal fees</v>
      </c>
      <c r="AL51" s="28">
        <v>51</v>
      </c>
      <c r="AN51" s="30">
        <f t="shared" si="3"/>
        <v>46</v>
      </c>
      <c r="AO51" s="30" t="e">
        <f t="shared" si="4"/>
        <v>#VALUE!</v>
      </c>
      <c r="AP51" s="30" t="e">
        <f t="shared" si="5"/>
        <v>#VALUE!</v>
      </c>
      <c r="AQ51" s="30" t="e">
        <f t="shared" si="15"/>
        <v>#VALUE!</v>
      </c>
      <c r="AR51" s="30" t="e">
        <f t="shared" si="7"/>
        <v>#VALUE!</v>
      </c>
      <c r="AS51" s="30" t="e">
        <f t="shared" si="16"/>
        <v>#VALUE!</v>
      </c>
      <c r="AT51" s="30" t="e">
        <f t="shared" si="9"/>
        <v>#VALUE!</v>
      </c>
      <c r="AU51" s="30" t="e">
        <f t="shared" si="17"/>
        <v>#VALUE!</v>
      </c>
      <c r="AV51" s="30" t="e">
        <f t="shared" si="11"/>
        <v>#VALUE!</v>
      </c>
      <c r="AW51" s="30" t="e">
        <f t="shared" si="18"/>
        <v>#VALUE!</v>
      </c>
      <c r="AX51" s="28" t="b">
        <f t="shared" si="20"/>
        <v>1</v>
      </c>
      <c r="AY51" s="28">
        <v>46</v>
      </c>
    </row>
    <row r="52" spans="1:51" ht="12.75">
      <c r="A52" s="21"/>
      <c r="B52" s="22"/>
      <c r="C52" s="9"/>
      <c r="D52" s="17"/>
      <c r="E52" s="26"/>
      <c r="F52" s="27">
        <f>IF(E52&gt;0,COUNTIF(E$6:E52,E52),"")</f>
      </c>
      <c r="G52" s="21"/>
      <c r="H52" s="22"/>
      <c r="I52" s="191"/>
      <c r="J52" s="69"/>
      <c r="K52" s="66">
        <f t="shared" si="2"/>
      </c>
      <c r="L52" s="46">
        <f t="shared" si="13"/>
      </c>
      <c r="M52" s="43"/>
      <c r="N52" s="15"/>
      <c r="O52" s="15"/>
      <c r="P52" s="15"/>
      <c r="Q52" s="183">
        <f t="shared" si="14"/>
      </c>
      <c r="R52" s="48"/>
      <c r="S52" s="49"/>
      <c r="T52" s="49"/>
      <c r="U52" s="49"/>
      <c r="V52" s="49"/>
      <c r="W52" s="49"/>
      <c r="X52" s="49"/>
      <c r="Y52" s="49"/>
      <c r="Z52" s="49"/>
      <c r="AA52" s="49"/>
      <c r="AB52" s="49"/>
      <c r="AC52" s="49"/>
      <c r="AD52" s="49"/>
      <c r="AE52" s="49"/>
      <c r="AF52" s="49"/>
      <c r="AG52" s="47">
        <f t="shared" si="19"/>
      </c>
      <c r="AI52" s="28" t="str">
        <f>+'Final Budget'!A74</f>
        <v>Other Financing - Tax credit fees</v>
      </c>
      <c r="AL52" s="28">
        <v>52</v>
      </c>
      <c r="AN52" s="30">
        <f t="shared" si="3"/>
        <v>47</v>
      </c>
      <c r="AO52" s="30" t="e">
        <f t="shared" si="4"/>
        <v>#VALUE!</v>
      </c>
      <c r="AP52" s="30" t="e">
        <f t="shared" si="5"/>
        <v>#VALUE!</v>
      </c>
      <c r="AQ52" s="30" t="e">
        <f t="shared" si="15"/>
        <v>#VALUE!</v>
      </c>
      <c r="AR52" s="30" t="e">
        <f t="shared" si="7"/>
        <v>#VALUE!</v>
      </c>
      <c r="AS52" s="30" t="e">
        <f t="shared" si="16"/>
        <v>#VALUE!</v>
      </c>
      <c r="AT52" s="30" t="e">
        <f t="shared" si="9"/>
        <v>#VALUE!</v>
      </c>
      <c r="AU52" s="30" t="e">
        <f t="shared" si="17"/>
        <v>#VALUE!</v>
      </c>
      <c r="AV52" s="30" t="e">
        <f t="shared" si="11"/>
        <v>#VALUE!</v>
      </c>
      <c r="AW52" s="30" t="e">
        <f t="shared" si="18"/>
        <v>#VALUE!</v>
      </c>
      <c r="AX52" s="28" t="b">
        <f t="shared" si="20"/>
        <v>1</v>
      </c>
      <c r="AY52" s="28">
        <v>47</v>
      </c>
    </row>
    <row r="53" spans="1:51" ht="12.75">
      <c r="A53" s="21"/>
      <c r="B53" s="22"/>
      <c r="C53" s="9"/>
      <c r="D53" s="17"/>
      <c r="E53" s="26"/>
      <c r="F53" s="27">
        <f>IF(E53&gt;0,COUNTIF(E$6:E53,E53),"")</f>
      </c>
      <c r="G53" s="21"/>
      <c r="H53" s="22"/>
      <c r="I53" s="191"/>
      <c r="J53" s="69"/>
      <c r="K53" s="66">
        <f t="shared" si="2"/>
      </c>
      <c r="L53" s="46">
        <f t="shared" si="13"/>
      </c>
      <c r="M53" s="43"/>
      <c r="N53" s="15"/>
      <c r="O53" s="15"/>
      <c r="P53" s="15"/>
      <c r="Q53" s="183">
        <f t="shared" si="14"/>
      </c>
      <c r="R53" s="48"/>
      <c r="S53" s="49"/>
      <c r="T53" s="49"/>
      <c r="U53" s="49"/>
      <c r="V53" s="49"/>
      <c r="W53" s="49"/>
      <c r="X53" s="49"/>
      <c r="Y53" s="49"/>
      <c r="Z53" s="49"/>
      <c r="AA53" s="49"/>
      <c r="AB53" s="49"/>
      <c r="AC53" s="49"/>
      <c r="AD53" s="49"/>
      <c r="AE53" s="49"/>
      <c r="AF53" s="49"/>
      <c r="AG53" s="47">
        <f t="shared" si="19"/>
      </c>
      <c r="AI53" s="28" t="str">
        <f>+'Final Budget'!A75</f>
        <v>Other Financing - Tax and/or bond counsel</v>
      </c>
      <c r="AL53" s="28">
        <v>53</v>
      </c>
      <c r="AN53" s="30">
        <f t="shared" si="3"/>
        <v>48</v>
      </c>
      <c r="AO53" s="30" t="e">
        <f t="shared" si="4"/>
        <v>#VALUE!</v>
      </c>
      <c r="AP53" s="30" t="e">
        <f t="shared" si="5"/>
        <v>#VALUE!</v>
      </c>
      <c r="AQ53" s="30" t="e">
        <f t="shared" si="15"/>
        <v>#VALUE!</v>
      </c>
      <c r="AR53" s="30" t="e">
        <f t="shared" si="7"/>
        <v>#VALUE!</v>
      </c>
      <c r="AS53" s="30" t="e">
        <f t="shared" si="16"/>
        <v>#VALUE!</v>
      </c>
      <c r="AT53" s="30" t="e">
        <f t="shared" si="9"/>
        <v>#VALUE!</v>
      </c>
      <c r="AU53" s="30" t="e">
        <f t="shared" si="17"/>
        <v>#VALUE!</v>
      </c>
      <c r="AV53" s="30" t="e">
        <f t="shared" si="11"/>
        <v>#VALUE!</v>
      </c>
      <c r="AW53" s="30" t="e">
        <f t="shared" si="18"/>
        <v>#VALUE!</v>
      </c>
      <c r="AX53" s="28" t="b">
        <f t="shared" si="20"/>
        <v>1</v>
      </c>
      <c r="AY53" s="28">
        <v>48</v>
      </c>
    </row>
    <row r="54" spans="1:51" ht="12.75">
      <c r="A54" s="21"/>
      <c r="B54" s="22"/>
      <c r="C54" s="9"/>
      <c r="D54" s="17"/>
      <c r="E54" s="26"/>
      <c r="F54" s="27">
        <f>IF(E54&gt;0,COUNTIF(E$6:E54,E54),"")</f>
      </c>
      <c r="G54" s="21"/>
      <c r="H54" s="22"/>
      <c r="I54" s="191"/>
      <c r="J54" s="69"/>
      <c r="K54" s="66">
        <f t="shared" si="2"/>
      </c>
      <c r="L54" s="46">
        <f t="shared" si="13"/>
      </c>
      <c r="M54" s="43"/>
      <c r="N54" s="15"/>
      <c r="O54" s="15"/>
      <c r="P54" s="15"/>
      <c r="Q54" s="183">
        <f t="shared" si="14"/>
      </c>
      <c r="R54" s="48"/>
      <c r="S54" s="49"/>
      <c r="T54" s="49"/>
      <c r="U54" s="49"/>
      <c r="V54" s="49"/>
      <c r="W54" s="49"/>
      <c r="X54" s="49"/>
      <c r="Y54" s="49"/>
      <c r="Z54" s="49"/>
      <c r="AA54" s="49"/>
      <c r="AB54" s="49"/>
      <c r="AC54" s="49"/>
      <c r="AD54" s="49"/>
      <c r="AE54" s="49"/>
      <c r="AF54" s="49"/>
      <c r="AG54" s="47">
        <f t="shared" si="19"/>
      </c>
      <c r="AI54" s="28" t="str">
        <f>+'Final Budget'!A76</f>
        <v>Other Financing - Payment bonds</v>
      </c>
      <c r="AL54" s="28">
        <v>54</v>
      </c>
      <c r="AN54" s="30">
        <f t="shared" si="3"/>
        <v>49</v>
      </c>
      <c r="AO54" s="30" t="e">
        <f t="shared" si="4"/>
        <v>#VALUE!</v>
      </c>
      <c r="AP54" s="30" t="e">
        <f t="shared" si="5"/>
        <v>#VALUE!</v>
      </c>
      <c r="AQ54" s="30" t="e">
        <f t="shared" si="15"/>
        <v>#VALUE!</v>
      </c>
      <c r="AR54" s="30" t="e">
        <f t="shared" si="7"/>
        <v>#VALUE!</v>
      </c>
      <c r="AS54" s="30" t="e">
        <f t="shared" si="16"/>
        <v>#VALUE!</v>
      </c>
      <c r="AT54" s="30" t="e">
        <f t="shared" si="9"/>
        <v>#VALUE!</v>
      </c>
      <c r="AU54" s="30" t="e">
        <f t="shared" si="17"/>
        <v>#VALUE!</v>
      </c>
      <c r="AV54" s="30" t="e">
        <f t="shared" si="11"/>
        <v>#VALUE!</v>
      </c>
      <c r="AW54" s="30" t="e">
        <f t="shared" si="18"/>
        <v>#VALUE!</v>
      </c>
      <c r="AX54" s="28" t="b">
        <f t="shared" si="20"/>
        <v>1</v>
      </c>
      <c r="AY54" s="28">
        <v>49</v>
      </c>
    </row>
    <row r="55" spans="1:51" ht="12.75">
      <c r="A55" s="21"/>
      <c r="B55" s="22"/>
      <c r="C55" s="9"/>
      <c r="D55" s="17"/>
      <c r="E55" s="26"/>
      <c r="F55" s="27">
        <f>IF(E55&gt;0,COUNTIF(E$6:E55,E55),"")</f>
      </c>
      <c r="G55" s="21"/>
      <c r="H55" s="22"/>
      <c r="I55" s="191"/>
      <c r="J55" s="69"/>
      <c r="K55" s="66">
        <f t="shared" si="2"/>
      </c>
      <c r="L55" s="46">
        <f t="shared" si="13"/>
      </c>
      <c r="M55" s="43"/>
      <c r="N55" s="15"/>
      <c r="O55" s="15"/>
      <c r="P55" s="15"/>
      <c r="Q55" s="183">
        <f t="shared" si="14"/>
      </c>
      <c r="R55" s="48"/>
      <c r="S55" s="49"/>
      <c r="T55" s="49"/>
      <c r="U55" s="49"/>
      <c r="V55" s="49"/>
      <c r="W55" s="49"/>
      <c r="X55" s="49"/>
      <c r="Y55" s="49"/>
      <c r="Z55" s="49"/>
      <c r="AA55" s="49"/>
      <c r="AB55" s="49"/>
      <c r="AC55" s="49"/>
      <c r="AD55" s="49"/>
      <c r="AE55" s="49"/>
      <c r="AF55" s="49"/>
      <c r="AG55" s="47">
        <f t="shared" si="19"/>
      </c>
      <c r="AI55" s="28" t="str">
        <f>+'Final Budget'!A77</f>
        <v>Other Financing - Performance bonds</v>
      </c>
      <c r="AL55" s="28">
        <v>55</v>
      </c>
      <c r="AN55" s="30">
        <f t="shared" si="3"/>
        <v>50</v>
      </c>
      <c r="AO55" s="30" t="e">
        <f t="shared" si="4"/>
        <v>#VALUE!</v>
      </c>
      <c r="AP55" s="30" t="e">
        <f t="shared" si="5"/>
        <v>#VALUE!</v>
      </c>
      <c r="AQ55" s="30" t="e">
        <f t="shared" si="15"/>
        <v>#VALUE!</v>
      </c>
      <c r="AR55" s="30" t="e">
        <f t="shared" si="7"/>
        <v>#VALUE!</v>
      </c>
      <c r="AS55" s="30" t="e">
        <f t="shared" si="16"/>
        <v>#VALUE!</v>
      </c>
      <c r="AT55" s="30" t="e">
        <f t="shared" si="9"/>
        <v>#VALUE!</v>
      </c>
      <c r="AU55" s="30" t="e">
        <f t="shared" si="17"/>
        <v>#VALUE!</v>
      </c>
      <c r="AV55" s="30" t="e">
        <f t="shared" si="11"/>
        <v>#VALUE!</v>
      </c>
      <c r="AW55" s="30" t="e">
        <f t="shared" si="18"/>
        <v>#VALUE!</v>
      </c>
      <c r="AX55" s="28" t="b">
        <f t="shared" si="20"/>
        <v>1</v>
      </c>
      <c r="AY55" s="28">
        <v>50</v>
      </c>
    </row>
    <row r="56" spans="1:51" ht="12.75">
      <c r="A56" s="21"/>
      <c r="B56" s="22"/>
      <c r="C56" s="9"/>
      <c r="D56" s="17"/>
      <c r="E56" s="26"/>
      <c r="F56" s="27">
        <f>IF(E56&gt;0,COUNTIF(E$6:E56,E56),"")</f>
      </c>
      <c r="G56" s="21"/>
      <c r="H56" s="22"/>
      <c r="I56" s="191"/>
      <c r="J56" s="69"/>
      <c r="K56" s="66">
        <f t="shared" si="2"/>
      </c>
      <c r="L56" s="46">
        <f t="shared" si="13"/>
      </c>
      <c r="M56" s="43"/>
      <c r="N56" s="15"/>
      <c r="O56" s="15"/>
      <c r="P56" s="15"/>
      <c r="Q56" s="183">
        <f t="shared" si="14"/>
      </c>
      <c r="R56" s="48"/>
      <c r="S56" s="49"/>
      <c r="T56" s="49"/>
      <c r="U56" s="49"/>
      <c r="V56" s="49"/>
      <c r="W56" s="49"/>
      <c r="X56" s="49"/>
      <c r="Y56" s="49"/>
      <c r="Z56" s="49"/>
      <c r="AA56" s="49"/>
      <c r="AB56" s="49"/>
      <c r="AC56" s="49"/>
      <c r="AD56" s="49"/>
      <c r="AE56" s="49"/>
      <c r="AF56" s="49"/>
      <c r="AG56" s="47">
        <f t="shared" si="19"/>
      </c>
      <c r="AI56" s="28" t="str">
        <f>+'Final Budget'!A78</f>
        <v>Other Financing - Credit enhancement fees</v>
      </c>
      <c r="AL56" s="28">
        <v>56</v>
      </c>
      <c r="AN56" s="30">
        <f t="shared" si="3"/>
        <v>51</v>
      </c>
      <c r="AO56" s="30" t="e">
        <f t="shared" si="4"/>
        <v>#VALUE!</v>
      </c>
      <c r="AP56" s="30" t="e">
        <f t="shared" si="5"/>
        <v>#VALUE!</v>
      </c>
      <c r="AQ56" s="30" t="e">
        <f t="shared" si="15"/>
        <v>#VALUE!</v>
      </c>
      <c r="AR56" s="30" t="e">
        <f t="shared" si="7"/>
        <v>#VALUE!</v>
      </c>
      <c r="AS56" s="30" t="e">
        <f t="shared" si="16"/>
        <v>#VALUE!</v>
      </c>
      <c r="AT56" s="30" t="e">
        <f t="shared" si="9"/>
        <v>#VALUE!</v>
      </c>
      <c r="AU56" s="30" t="e">
        <f t="shared" si="17"/>
        <v>#VALUE!</v>
      </c>
      <c r="AV56" s="30" t="e">
        <f t="shared" si="11"/>
        <v>#VALUE!</v>
      </c>
      <c r="AW56" s="30" t="e">
        <f t="shared" si="18"/>
        <v>#VALUE!</v>
      </c>
      <c r="AX56" s="28" t="b">
        <f t="shared" si="20"/>
        <v>1</v>
      </c>
      <c r="AY56" s="28">
        <v>51</v>
      </c>
    </row>
    <row r="57" spans="1:51" ht="12.75">
      <c r="A57" s="21"/>
      <c r="B57" s="22"/>
      <c r="C57" s="9"/>
      <c r="D57" s="17"/>
      <c r="E57" s="26"/>
      <c r="F57" s="27">
        <f>IF(E57&gt;0,COUNTIF(E$6:E57,E57),"")</f>
      </c>
      <c r="G57" s="21"/>
      <c r="H57" s="22"/>
      <c r="I57" s="191"/>
      <c r="J57" s="69"/>
      <c r="K57" s="66">
        <f t="shared" si="2"/>
      </c>
      <c r="L57" s="46">
        <f t="shared" si="13"/>
      </c>
      <c r="M57" s="43"/>
      <c r="N57" s="15"/>
      <c r="O57" s="15"/>
      <c r="P57" s="15"/>
      <c r="Q57" s="183">
        <f t="shared" si="14"/>
      </c>
      <c r="R57" s="48"/>
      <c r="S57" s="49"/>
      <c r="T57" s="49"/>
      <c r="U57" s="49"/>
      <c r="V57" s="49"/>
      <c r="W57" s="49"/>
      <c r="X57" s="49"/>
      <c r="Y57" s="49"/>
      <c r="Z57" s="49"/>
      <c r="AA57" s="49"/>
      <c r="AB57" s="49"/>
      <c r="AC57" s="49"/>
      <c r="AD57" s="49"/>
      <c r="AE57" s="49"/>
      <c r="AF57" s="49"/>
      <c r="AG57" s="47">
        <f t="shared" si="19"/>
      </c>
      <c r="AI57" s="28" t="str">
        <f>+'Final Budget'!A79</f>
        <v>Other Financing - Mortgage insurance premiums</v>
      </c>
      <c r="AL57" s="28">
        <v>57</v>
      </c>
      <c r="AN57" s="30">
        <f t="shared" si="3"/>
        <v>52</v>
      </c>
      <c r="AO57" s="30" t="e">
        <f t="shared" si="4"/>
        <v>#VALUE!</v>
      </c>
      <c r="AP57" s="30" t="e">
        <f t="shared" si="5"/>
        <v>#VALUE!</v>
      </c>
      <c r="AQ57" s="30" t="e">
        <f t="shared" si="15"/>
        <v>#VALUE!</v>
      </c>
      <c r="AR57" s="30" t="e">
        <f t="shared" si="7"/>
        <v>#VALUE!</v>
      </c>
      <c r="AS57" s="30" t="e">
        <f t="shared" si="16"/>
        <v>#VALUE!</v>
      </c>
      <c r="AT57" s="30" t="e">
        <f t="shared" si="9"/>
        <v>#VALUE!</v>
      </c>
      <c r="AU57" s="30" t="e">
        <f t="shared" si="17"/>
        <v>#VALUE!</v>
      </c>
      <c r="AV57" s="30" t="e">
        <f t="shared" si="11"/>
        <v>#VALUE!</v>
      </c>
      <c r="AW57" s="30" t="e">
        <f t="shared" si="18"/>
        <v>#VALUE!</v>
      </c>
      <c r="AX57" s="28" t="b">
        <f t="shared" si="20"/>
        <v>1</v>
      </c>
      <c r="AY57" s="28">
        <v>52</v>
      </c>
    </row>
    <row r="58" spans="1:51" ht="12.75">
      <c r="A58" s="21"/>
      <c r="B58" s="22"/>
      <c r="C58" s="9"/>
      <c r="D58" s="17"/>
      <c r="E58" s="26"/>
      <c r="F58" s="27">
        <f>IF(E58&gt;0,COUNTIF(E$6:E58,E58),"")</f>
      </c>
      <c r="G58" s="21"/>
      <c r="H58" s="22"/>
      <c r="I58" s="191"/>
      <c r="J58" s="69"/>
      <c r="K58" s="66">
        <f t="shared" si="2"/>
      </c>
      <c r="L58" s="46">
        <f t="shared" si="13"/>
      </c>
      <c r="M58" s="43"/>
      <c r="N58" s="15"/>
      <c r="O58" s="15"/>
      <c r="P58" s="15"/>
      <c r="Q58" s="183">
        <f t="shared" si="14"/>
      </c>
      <c r="R58" s="48"/>
      <c r="S58" s="49"/>
      <c r="T58" s="49"/>
      <c r="U58" s="49"/>
      <c r="V58" s="49"/>
      <c r="W58" s="49"/>
      <c r="X58" s="49"/>
      <c r="Y58" s="49"/>
      <c r="Z58" s="49"/>
      <c r="AA58" s="49"/>
      <c r="AB58" s="49"/>
      <c r="AC58" s="49"/>
      <c r="AD58" s="49"/>
      <c r="AE58" s="49"/>
      <c r="AF58" s="49"/>
      <c r="AG58" s="47">
        <f t="shared" si="19"/>
      </c>
      <c r="AI58" s="28" t="str">
        <f>+'Final Budget'!A80</f>
        <v>Other Financing - Cost of underwriting &amp; issuance</v>
      </c>
      <c r="AL58" s="28">
        <v>58</v>
      </c>
      <c r="AN58" s="30">
        <f t="shared" si="3"/>
        <v>53</v>
      </c>
      <c r="AO58" s="30" t="e">
        <f t="shared" si="4"/>
        <v>#VALUE!</v>
      </c>
      <c r="AP58" s="30" t="e">
        <f t="shared" si="5"/>
        <v>#VALUE!</v>
      </c>
      <c r="AQ58" s="30" t="e">
        <f t="shared" si="15"/>
        <v>#VALUE!</v>
      </c>
      <c r="AR58" s="30" t="e">
        <f t="shared" si="7"/>
        <v>#VALUE!</v>
      </c>
      <c r="AS58" s="30" t="e">
        <f t="shared" si="16"/>
        <v>#VALUE!</v>
      </c>
      <c r="AT58" s="30" t="e">
        <f t="shared" si="9"/>
        <v>#VALUE!</v>
      </c>
      <c r="AU58" s="30" t="e">
        <f t="shared" si="17"/>
        <v>#VALUE!</v>
      </c>
      <c r="AV58" s="30" t="e">
        <f t="shared" si="11"/>
        <v>#VALUE!</v>
      </c>
      <c r="AW58" s="30" t="e">
        <f t="shared" si="18"/>
        <v>#VALUE!</v>
      </c>
      <c r="AX58" s="28" t="b">
        <f t="shared" si="20"/>
        <v>1</v>
      </c>
      <c r="AY58" s="28">
        <v>53</v>
      </c>
    </row>
    <row r="59" spans="1:51" ht="12.75">
      <c r="A59" s="21"/>
      <c r="B59" s="22"/>
      <c r="C59" s="9"/>
      <c r="D59" s="17"/>
      <c r="E59" s="26"/>
      <c r="F59" s="27">
        <f>IF(E59&gt;0,COUNTIF(E$6:E59,E59),"")</f>
      </c>
      <c r="G59" s="21"/>
      <c r="H59" s="22"/>
      <c r="I59" s="191"/>
      <c r="J59" s="69"/>
      <c r="K59" s="66">
        <f t="shared" si="2"/>
      </c>
      <c r="L59" s="46">
        <f t="shared" si="13"/>
      </c>
      <c r="M59" s="43"/>
      <c r="N59" s="15"/>
      <c r="O59" s="15"/>
      <c r="P59" s="15"/>
      <c r="Q59" s="183">
        <f t="shared" si="14"/>
      </c>
      <c r="R59" s="48"/>
      <c r="S59" s="49"/>
      <c r="T59" s="49"/>
      <c r="U59" s="49"/>
      <c r="V59" s="49"/>
      <c r="W59" s="49"/>
      <c r="X59" s="49"/>
      <c r="Y59" s="49"/>
      <c r="Z59" s="49"/>
      <c r="AA59" s="49"/>
      <c r="AB59" s="49"/>
      <c r="AC59" s="49"/>
      <c r="AD59" s="49"/>
      <c r="AE59" s="49"/>
      <c r="AF59" s="49"/>
      <c r="AG59" s="47">
        <f t="shared" si="19"/>
      </c>
      <c r="AI59" s="28" t="str">
        <f>+'Final Budget'!A81</f>
        <v>Other Financing - Syndication organizational cost</v>
      </c>
      <c r="AL59" s="28">
        <v>59</v>
      </c>
      <c r="AN59" s="30">
        <f t="shared" si="3"/>
        <v>54</v>
      </c>
      <c r="AO59" s="30" t="e">
        <f t="shared" si="4"/>
        <v>#VALUE!</v>
      </c>
      <c r="AP59" s="30" t="e">
        <f t="shared" si="5"/>
        <v>#VALUE!</v>
      </c>
      <c r="AQ59" s="30" t="e">
        <f t="shared" si="15"/>
        <v>#VALUE!</v>
      </c>
      <c r="AR59" s="30" t="e">
        <f t="shared" si="7"/>
        <v>#VALUE!</v>
      </c>
      <c r="AS59" s="30" t="e">
        <f t="shared" si="16"/>
        <v>#VALUE!</v>
      </c>
      <c r="AT59" s="30" t="e">
        <f t="shared" si="9"/>
        <v>#VALUE!</v>
      </c>
      <c r="AU59" s="30" t="e">
        <f t="shared" si="17"/>
        <v>#VALUE!</v>
      </c>
      <c r="AV59" s="30" t="e">
        <f t="shared" si="11"/>
        <v>#VALUE!</v>
      </c>
      <c r="AW59" s="30" t="e">
        <f t="shared" si="18"/>
        <v>#VALUE!</v>
      </c>
      <c r="AX59" s="28" t="b">
        <f t="shared" si="20"/>
        <v>1</v>
      </c>
      <c r="AY59" s="28">
        <v>54</v>
      </c>
    </row>
    <row r="60" spans="1:51" ht="12.75">
      <c r="A60" s="21"/>
      <c r="B60" s="22"/>
      <c r="C60" s="9"/>
      <c r="D60" s="17"/>
      <c r="E60" s="26"/>
      <c r="F60" s="27">
        <f>IF(E60&gt;0,COUNTIF(E$6:E60,E60),"")</f>
      </c>
      <c r="G60" s="21"/>
      <c r="H60" s="22"/>
      <c r="I60" s="191"/>
      <c r="J60" s="69"/>
      <c r="K60" s="66">
        <f t="shared" si="2"/>
      </c>
      <c r="L60" s="46">
        <f t="shared" si="13"/>
      </c>
      <c r="M60" s="43"/>
      <c r="N60" s="15"/>
      <c r="O60" s="15"/>
      <c r="P60" s="15"/>
      <c r="Q60" s="183">
        <f t="shared" si="14"/>
      </c>
      <c r="R60" s="48"/>
      <c r="S60" s="49"/>
      <c r="T60" s="49"/>
      <c r="U60" s="49"/>
      <c r="V60" s="49"/>
      <c r="W60" s="49"/>
      <c r="X60" s="49"/>
      <c r="Y60" s="49"/>
      <c r="Z60" s="49"/>
      <c r="AA60" s="49"/>
      <c r="AB60" s="49"/>
      <c r="AC60" s="49"/>
      <c r="AD60" s="49"/>
      <c r="AE60" s="49"/>
      <c r="AF60" s="49"/>
      <c r="AG60" s="47">
        <f t="shared" si="19"/>
      </c>
      <c r="AI60" s="28" t="str">
        <f>+'Final Budget'!A82</f>
        <v>Other Financing - Tax opinion</v>
      </c>
      <c r="AL60" s="28">
        <v>60</v>
      </c>
      <c r="AN60" s="30">
        <f t="shared" si="3"/>
        <v>55</v>
      </c>
      <c r="AO60" s="30" t="e">
        <f t="shared" si="4"/>
        <v>#VALUE!</v>
      </c>
      <c r="AP60" s="30" t="e">
        <f t="shared" si="5"/>
        <v>#VALUE!</v>
      </c>
      <c r="AQ60" s="30" t="e">
        <f t="shared" si="15"/>
        <v>#VALUE!</v>
      </c>
      <c r="AR60" s="30" t="e">
        <f t="shared" si="7"/>
        <v>#VALUE!</v>
      </c>
      <c r="AS60" s="30" t="e">
        <f t="shared" si="16"/>
        <v>#VALUE!</v>
      </c>
      <c r="AT60" s="30" t="e">
        <f t="shared" si="9"/>
        <v>#VALUE!</v>
      </c>
      <c r="AU60" s="30" t="e">
        <f t="shared" si="17"/>
        <v>#VALUE!</v>
      </c>
      <c r="AV60" s="30" t="e">
        <f t="shared" si="11"/>
        <v>#VALUE!</v>
      </c>
      <c r="AW60" s="30" t="e">
        <f t="shared" si="18"/>
        <v>#VALUE!</v>
      </c>
      <c r="AX60" s="28" t="b">
        <f t="shared" si="20"/>
        <v>1</v>
      </c>
      <c r="AY60" s="28">
        <v>55</v>
      </c>
    </row>
    <row r="61" spans="1:51" ht="12.75">
      <c r="A61" s="21"/>
      <c r="B61" s="22"/>
      <c r="C61" s="9"/>
      <c r="D61" s="17"/>
      <c r="E61" s="26"/>
      <c r="F61" s="27">
        <f>IF(E61&gt;0,COUNTIF(E$6:E61,E61),"")</f>
      </c>
      <c r="G61" s="21"/>
      <c r="H61" s="22"/>
      <c r="I61" s="191"/>
      <c r="J61" s="69"/>
      <c r="K61" s="66">
        <f t="shared" si="2"/>
      </c>
      <c r="L61" s="46">
        <f t="shared" si="13"/>
      </c>
      <c r="M61" s="43"/>
      <c r="N61" s="15"/>
      <c r="O61" s="15"/>
      <c r="P61" s="15"/>
      <c r="Q61" s="183">
        <f t="shared" si="14"/>
      </c>
      <c r="R61" s="48"/>
      <c r="S61" s="49"/>
      <c r="T61" s="49"/>
      <c r="U61" s="49"/>
      <c r="V61" s="49"/>
      <c r="W61" s="49"/>
      <c r="X61" s="49"/>
      <c r="Y61" s="49"/>
      <c r="Z61" s="49"/>
      <c r="AA61" s="49"/>
      <c r="AB61" s="49"/>
      <c r="AC61" s="49"/>
      <c r="AD61" s="49"/>
      <c r="AE61" s="49"/>
      <c r="AF61" s="49"/>
      <c r="AG61" s="47">
        <f t="shared" si="19"/>
      </c>
      <c r="AI61" s="28" t="str">
        <f>+'Final Budget'!A83</f>
        <v>Other Financing - Contractor Guarantee Fee</v>
      </c>
      <c r="AL61" s="28">
        <v>61</v>
      </c>
      <c r="AN61" s="30">
        <f t="shared" si="3"/>
        <v>56</v>
      </c>
      <c r="AO61" s="30" t="e">
        <f t="shared" si="4"/>
        <v>#VALUE!</v>
      </c>
      <c r="AP61" s="30" t="e">
        <f t="shared" si="5"/>
        <v>#VALUE!</v>
      </c>
      <c r="AQ61" s="30" t="e">
        <f t="shared" si="15"/>
        <v>#VALUE!</v>
      </c>
      <c r="AR61" s="30" t="e">
        <f t="shared" si="7"/>
        <v>#VALUE!</v>
      </c>
      <c r="AS61" s="30" t="e">
        <f t="shared" si="16"/>
        <v>#VALUE!</v>
      </c>
      <c r="AT61" s="30" t="e">
        <f t="shared" si="9"/>
        <v>#VALUE!</v>
      </c>
      <c r="AU61" s="30" t="e">
        <f t="shared" si="17"/>
        <v>#VALUE!</v>
      </c>
      <c r="AV61" s="30" t="e">
        <f t="shared" si="11"/>
        <v>#VALUE!</v>
      </c>
      <c r="AW61" s="30" t="e">
        <f t="shared" si="18"/>
        <v>#VALUE!</v>
      </c>
      <c r="AX61" s="28" t="b">
        <f t="shared" si="20"/>
        <v>1</v>
      </c>
      <c r="AY61" s="28">
        <v>56</v>
      </c>
    </row>
    <row r="62" spans="1:51" ht="12.75">
      <c r="A62" s="21"/>
      <c r="B62" s="22"/>
      <c r="C62" s="9"/>
      <c r="D62" s="17"/>
      <c r="E62" s="26"/>
      <c r="F62" s="27">
        <f>IF(E62&gt;0,COUNTIF(E$6:E62,E62),"")</f>
      </c>
      <c r="G62" s="21"/>
      <c r="H62" s="22"/>
      <c r="I62" s="191"/>
      <c r="J62" s="69"/>
      <c r="K62" s="66">
        <f t="shared" si="2"/>
      </c>
      <c r="L62" s="46">
        <f t="shared" si="13"/>
      </c>
      <c r="M62" s="43"/>
      <c r="N62" s="15"/>
      <c r="O62" s="15"/>
      <c r="P62" s="15"/>
      <c r="Q62" s="183">
        <f t="shared" si="14"/>
      </c>
      <c r="R62" s="48"/>
      <c r="S62" s="49"/>
      <c r="T62" s="49"/>
      <c r="U62" s="49"/>
      <c r="V62" s="49"/>
      <c r="W62" s="49"/>
      <c r="X62" s="49"/>
      <c r="Y62" s="49"/>
      <c r="Z62" s="49"/>
      <c r="AA62" s="49"/>
      <c r="AB62" s="49"/>
      <c r="AC62" s="49"/>
      <c r="AD62" s="49"/>
      <c r="AE62" s="49"/>
      <c r="AF62" s="49"/>
      <c r="AG62" s="47">
        <f t="shared" si="19"/>
      </c>
      <c r="AI62" s="28" t="str">
        <f>+'Final Budget'!A84</f>
        <v>Other Financing - Developer Guarantee Fee</v>
      </c>
      <c r="AL62" s="28">
        <v>62</v>
      </c>
      <c r="AN62" s="30">
        <f t="shared" si="3"/>
        <v>57</v>
      </c>
      <c r="AO62" s="30" t="e">
        <f t="shared" si="4"/>
        <v>#VALUE!</v>
      </c>
      <c r="AP62" s="30" t="e">
        <f t="shared" si="5"/>
        <v>#VALUE!</v>
      </c>
      <c r="AQ62" s="30" t="e">
        <f t="shared" si="15"/>
        <v>#VALUE!</v>
      </c>
      <c r="AR62" s="30" t="e">
        <f t="shared" si="7"/>
        <v>#VALUE!</v>
      </c>
      <c r="AS62" s="30" t="e">
        <f t="shared" si="16"/>
        <v>#VALUE!</v>
      </c>
      <c r="AT62" s="30" t="e">
        <f t="shared" si="9"/>
        <v>#VALUE!</v>
      </c>
      <c r="AU62" s="30" t="e">
        <f t="shared" si="17"/>
        <v>#VALUE!</v>
      </c>
      <c r="AV62" s="30" t="e">
        <f t="shared" si="11"/>
        <v>#VALUE!</v>
      </c>
      <c r="AW62" s="30" t="e">
        <f t="shared" si="18"/>
        <v>#VALUE!</v>
      </c>
      <c r="AX62" s="28" t="b">
        <f t="shared" si="20"/>
        <v>1</v>
      </c>
      <c r="AY62" s="28">
        <v>57</v>
      </c>
    </row>
    <row r="63" spans="1:51" ht="12.75">
      <c r="A63" s="21"/>
      <c r="B63" s="22"/>
      <c r="C63" s="9"/>
      <c r="D63" s="17"/>
      <c r="E63" s="26"/>
      <c r="F63" s="27">
        <f>IF(E63&gt;0,COUNTIF(E$6:E63,E63),"")</f>
      </c>
      <c r="G63" s="21"/>
      <c r="H63" s="22"/>
      <c r="I63" s="191"/>
      <c r="J63" s="69"/>
      <c r="K63" s="66">
        <f t="shared" si="2"/>
      </c>
      <c r="L63" s="46">
        <f t="shared" si="13"/>
      </c>
      <c r="M63" s="43"/>
      <c r="N63" s="15"/>
      <c r="O63" s="15"/>
      <c r="P63" s="15"/>
      <c r="Q63" s="183">
        <f t="shared" si="14"/>
      </c>
      <c r="R63" s="48"/>
      <c r="S63" s="49"/>
      <c r="T63" s="49"/>
      <c r="U63" s="49"/>
      <c r="V63" s="49"/>
      <c r="W63" s="49"/>
      <c r="X63" s="49"/>
      <c r="Y63" s="49"/>
      <c r="Z63" s="49"/>
      <c r="AA63" s="49"/>
      <c r="AB63" s="49"/>
      <c r="AC63" s="49"/>
      <c r="AD63" s="49"/>
      <c r="AE63" s="49"/>
      <c r="AF63" s="49"/>
      <c r="AG63" s="47">
        <f t="shared" si="19"/>
      </c>
      <c r="AI63" s="28" t="str">
        <f>+'Final Budget'!A85</f>
        <v>Other Financing Costs</v>
      </c>
      <c r="AL63" s="28">
        <v>63</v>
      </c>
      <c r="AN63" s="30">
        <f t="shared" si="3"/>
        <v>58</v>
      </c>
      <c r="AO63" s="30" t="e">
        <f t="shared" si="4"/>
        <v>#VALUE!</v>
      </c>
      <c r="AP63" s="30" t="e">
        <f t="shared" si="5"/>
        <v>#VALUE!</v>
      </c>
      <c r="AQ63" s="30" t="e">
        <f t="shared" si="15"/>
        <v>#VALUE!</v>
      </c>
      <c r="AR63" s="30" t="e">
        <f t="shared" si="7"/>
        <v>#VALUE!</v>
      </c>
      <c r="AS63" s="30" t="e">
        <f t="shared" si="16"/>
        <v>#VALUE!</v>
      </c>
      <c r="AT63" s="30" t="e">
        <f t="shared" si="9"/>
        <v>#VALUE!</v>
      </c>
      <c r="AU63" s="30" t="e">
        <f t="shared" si="17"/>
        <v>#VALUE!</v>
      </c>
      <c r="AV63" s="30" t="e">
        <f t="shared" si="11"/>
        <v>#VALUE!</v>
      </c>
      <c r="AW63" s="30" t="e">
        <f t="shared" si="18"/>
        <v>#VALUE!</v>
      </c>
      <c r="AX63" s="28" t="b">
        <f t="shared" si="20"/>
        <v>1</v>
      </c>
      <c r="AY63" s="28">
        <v>58</v>
      </c>
    </row>
    <row r="64" spans="1:51" ht="12.75">
      <c r="A64" s="21"/>
      <c r="B64" s="22"/>
      <c r="C64" s="9"/>
      <c r="D64" s="17"/>
      <c r="E64" s="26"/>
      <c r="F64" s="27">
        <f>IF(E64&gt;0,COUNTIF(E$6:E64,E64),"")</f>
      </c>
      <c r="G64" s="21"/>
      <c r="H64" s="22"/>
      <c r="I64" s="191"/>
      <c r="J64" s="69"/>
      <c r="K64" s="66">
        <f t="shared" si="2"/>
      </c>
      <c r="L64" s="46">
        <f t="shared" si="13"/>
      </c>
      <c r="M64" s="43"/>
      <c r="N64" s="15"/>
      <c r="O64" s="15"/>
      <c r="P64" s="15"/>
      <c r="Q64" s="183">
        <f t="shared" si="14"/>
      </c>
      <c r="R64" s="48"/>
      <c r="S64" s="49"/>
      <c r="T64" s="49"/>
      <c r="U64" s="49"/>
      <c r="V64" s="49"/>
      <c r="W64" s="49"/>
      <c r="X64" s="49"/>
      <c r="Y64" s="49"/>
      <c r="Z64" s="49"/>
      <c r="AA64" s="49"/>
      <c r="AB64" s="49"/>
      <c r="AC64" s="49"/>
      <c r="AD64" s="49"/>
      <c r="AE64" s="49"/>
      <c r="AF64" s="49"/>
      <c r="AG64" s="47">
        <f t="shared" si="19"/>
      </c>
      <c r="AL64" s="28">
        <v>64</v>
      </c>
      <c r="AN64" s="30">
        <f t="shared" si="3"/>
        <v>59</v>
      </c>
      <c r="AO64" s="30" t="e">
        <f t="shared" si="4"/>
        <v>#VALUE!</v>
      </c>
      <c r="AP64" s="30" t="e">
        <f t="shared" si="5"/>
        <v>#VALUE!</v>
      </c>
      <c r="AQ64" s="30" t="e">
        <f t="shared" si="15"/>
        <v>#VALUE!</v>
      </c>
      <c r="AR64" s="30" t="e">
        <f t="shared" si="7"/>
        <v>#VALUE!</v>
      </c>
      <c r="AS64" s="30" t="e">
        <f t="shared" si="16"/>
        <v>#VALUE!</v>
      </c>
      <c r="AT64" s="30" t="e">
        <f t="shared" si="9"/>
        <v>#VALUE!</v>
      </c>
      <c r="AU64" s="30" t="e">
        <f t="shared" si="17"/>
        <v>#VALUE!</v>
      </c>
      <c r="AV64" s="30" t="e">
        <f t="shared" si="11"/>
        <v>#VALUE!</v>
      </c>
      <c r="AW64" s="30" t="e">
        <f t="shared" si="18"/>
        <v>#VALUE!</v>
      </c>
      <c r="AX64" s="28" t="b">
        <f t="shared" si="20"/>
        <v>1</v>
      </c>
      <c r="AY64" s="28">
        <v>59</v>
      </c>
    </row>
    <row r="65" spans="1:51" ht="12.75">
      <c r="A65" s="21"/>
      <c r="B65" s="22"/>
      <c r="C65" s="9"/>
      <c r="D65" s="17"/>
      <c r="E65" s="26"/>
      <c r="F65" s="27">
        <f>IF(E65&gt;0,COUNTIF(E$6:E65,E65),"")</f>
      </c>
      <c r="G65" s="21"/>
      <c r="H65" s="22"/>
      <c r="I65" s="191"/>
      <c r="J65" s="69"/>
      <c r="K65" s="66">
        <f t="shared" si="2"/>
      </c>
      <c r="L65" s="46">
        <f t="shared" si="13"/>
      </c>
      <c r="M65" s="43"/>
      <c r="N65" s="15"/>
      <c r="O65" s="15"/>
      <c r="P65" s="15"/>
      <c r="Q65" s="183">
        <f t="shared" si="14"/>
      </c>
      <c r="R65" s="48"/>
      <c r="S65" s="49"/>
      <c r="T65" s="49"/>
      <c r="U65" s="49"/>
      <c r="V65" s="49"/>
      <c r="W65" s="49"/>
      <c r="X65" s="49"/>
      <c r="Y65" s="49"/>
      <c r="Z65" s="49"/>
      <c r="AA65" s="49"/>
      <c r="AB65" s="49"/>
      <c r="AC65" s="49"/>
      <c r="AD65" s="49"/>
      <c r="AE65" s="49"/>
      <c r="AF65" s="49"/>
      <c r="AG65" s="47">
        <f t="shared" si="19"/>
      </c>
      <c r="AL65" s="28">
        <v>65</v>
      </c>
      <c r="AN65" s="30">
        <f t="shared" si="3"/>
        <v>60</v>
      </c>
      <c r="AO65" s="30" t="e">
        <f t="shared" si="4"/>
        <v>#VALUE!</v>
      </c>
      <c r="AP65" s="30" t="e">
        <f t="shared" si="5"/>
        <v>#VALUE!</v>
      </c>
      <c r="AQ65" s="30" t="e">
        <f t="shared" si="15"/>
        <v>#VALUE!</v>
      </c>
      <c r="AR65" s="30" t="e">
        <f t="shared" si="7"/>
        <v>#VALUE!</v>
      </c>
      <c r="AS65" s="30" t="e">
        <f t="shared" si="16"/>
        <v>#VALUE!</v>
      </c>
      <c r="AT65" s="30" t="e">
        <f t="shared" si="9"/>
        <v>#VALUE!</v>
      </c>
      <c r="AU65" s="30" t="e">
        <f t="shared" si="17"/>
        <v>#VALUE!</v>
      </c>
      <c r="AV65" s="30" t="e">
        <f t="shared" si="11"/>
        <v>#VALUE!</v>
      </c>
      <c r="AW65" s="30" t="e">
        <f t="shared" si="18"/>
        <v>#VALUE!</v>
      </c>
      <c r="AX65" s="28" t="b">
        <f t="shared" si="20"/>
        <v>1</v>
      </c>
      <c r="AY65" s="28">
        <v>60</v>
      </c>
    </row>
    <row r="66" spans="1:51" ht="12.75">
      <c r="A66" s="21"/>
      <c r="B66" s="22"/>
      <c r="C66" s="9"/>
      <c r="D66" s="17"/>
      <c r="E66" s="26"/>
      <c r="F66" s="27">
        <f>IF(E66&gt;0,COUNTIF(E$6:E66,E66),"")</f>
      </c>
      <c r="G66" s="21"/>
      <c r="H66" s="22"/>
      <c r="I66" s="191"/>
      <c r="J66" s="69"/>
      <c r="K66" s="66">
        <f t="shared" si="2"/>
      </c>
      <c r="L66" s="46">
        <f t="shared" si="13"/>
      </c>
      <c r="M66" s="43"/>
      <c r="N66" s="15"/>
      <c r="O66" s="15"/>
      <c r="P66" s="15"/>
      <c r="Q66" s="183">
        <f t="shared" si="14"/>
      </c>
      <c r="R66" s="48"/>
      <c r="S66" s="49"/>
      <c r="T66" s="49"/>
      <c r="U66" s="49"/>
      <c r="V66" s="49"/>
      <c r="W66" s="49"/>
      <c r="X66" s="49"/>
      <c r="Y66" s="49"/>
      <c r="Z66" s="49"/>
      <c r="AA66" s="49"/>
      <c r="AB66" s="49"/>
      <c r="AC66" s="49"/>
      <c r="AD66" s="49"/>
      <c r="AE66" s="49"/>
      <c r="AF66" s="49"/>
      <c r="AG66" s="47">
        <f t="shared" si="19"/>
      </c>
      <c r="AL66" s="28">
        <v>66</v>
      </c>
      <c r="AN66" s="30">
        <f t="shared" si="3"/>
        <v>61</v>
      </c>
      <c r="AO66" s="30" t="e">
        <f t="shared" si="4"/>
        <v>#VALUE!</v>
      </c>
      <c r="AP66" s="30" t="e">
        <f t="shared" si="5"/>
        <v>#VALUE!</v>
      </c>
      <c r="AQ66" s="30" t="e">
        <f t="shared" si="15"/>
        <v>#VALUE!</v>
      </c>
      <c r="AR66" s="30" t="e">
        <f t="shared" si="7"/>
        <v>#VALUE!</v>
      </c>
      <c r="AS66" s="30" t="e">
        <f t="shared" si="16"/>
        <v>#VALUE!</v>
      </c>
      <c r="AT66" s="30" t="e">
        <f t="shared" si="9"/>
        <v>#VALUE!</v>
      </c>
      <c r="AU66" s="30" t="e">
        <f t="shared" si="17"/>
        <v>#VALUE!</v>
      </c>
      <c r="AV66" s="30" t="e">
        <f t="shared" si="11"/>
        <v>#VALUE!</v>
      </c>
      <c r="AW66" s="30" t="e">
        <f t="shared" si="18"/>
        <v>#VALUE!</v>
      </c>
      <c r="AX66" s="28" t="b">
        <f t="shared" si="20"/>
        <v>1</v>
      </c>
      <c r="AY66" s="28">
        <v>61</v>
      </c>
    </row>
    <row r="67" spans="1:51" ht="12.75">
      <c r="A67" s="21"/>
      <c r="B67" s="22"/>
      <c r="C67" s="9"/>
      <c r="D67" s="17"/>
      <c r="E67" s="26"/>
      <c r="F67" s="27">
        <f>IF(E67&gt;0,COUNTIF(E$6:E67,E67),"")</f>
      </c>
      <c r="G67" s="21"/>
      <c r="H67" s="22"/>
      <c r="I67" s="191"/>
      <c r="J67" s="69"/>
      <c r="K67" s="66">
        <f t="shared" si="2"/>
      </c>
      <c r="L67" s="46">
        <f t="shared" si="13"/>
      </c>
      <c r="M67" s="43"/>
      <c r="N67" s="15"/>
      <c r="O67" s="15"/>
      <c r="P67" s="15"/>
      <c r="Q67" s="183">
        <f t="shared" si="14"/>
      </c>
      <c r="R67" s="48"/>
      <c r="S67" s="49"/>
      <c r="T67" s="49"/>
      <c r="U67" s="49"/>
      <c r="V67" s="49"/>
      <c r="W67" s="49"/>
      <c r="X67" s="49"/>
      <c r="Y67" s="49"/>
      <c r="Z67" s="49"/>
      <c r="AA67" s="49"/>
      <c r="AB67" s="49"/>
      <c r="AC67" s="49"/>
      <c r="AD67" s="49"/>
      <c r="AE67" s="49"/>
      <c r="AF67" s="49"/>
      <c r="AG67" s="47">
        <f t="shared" si="19"/>
      </c>
      <c r="AL67" s="28">
        <v>67</v>
      </c>
      <c r="AN67" s="30">
        <f t="shared" si="3"/>
        <v>62</v>
      </c>
      <c r="AO67" s="30" t="e">
        <f t="shared" si="4"/>
        <v>#VALUE!</v>
      </c>
      <c r="AP67" s="30" t="e">
        <f t="shared" si="5"/>
        <v>#VALUE!</v>
      </c>
      <c r="AQ67" s="30" t="e">
        <f t="shared" si="15"/>
        <v>#VALUE!</v>
      </c>
      <c r="AR67" s="30" t="e">
        <f t="shared" si="7"/>
        <v>#VALUE!</v>
      </c>
      <c r="AS67" s="30" t="e">
        <f t="shared" si="16"/>
        <v>#VALUE!</v>
      </c>
      <c r="AT67" s="30" t="e">
        <f t="shared" si="9"/>
        <v>#VALUE!</v>
      </c>
      <c r="AU67" s="30" t="e">
        <f t="shared" si="17"/>
        <v>#VALUE!</v>
      </c>
      <c r="AV67" s="30" t="e">
        <f t="shared" si="11"/>
        <v>#VALUE!</v>
      </c>
      <c r="AW67" s="30" t="e">
        <f t="shared" si="18"/>
        <v>#VALUE!</v>
      </c>
      <c r="AX67" s="28" t="b">
        <f t="shared" si="20"/>
        <v>1</v>
      </c>
      <c r="AY67" s="28">
        <v>62</v>
      </c>
    </row>
    <row r="68" spans="1:51" ht="12.75">
      <c r="A68" s="21"/>
      <c r="B68" s="22"/>
      <c r="C68" s="9"/>
      <c r="D68" s="17"/>
      <c r="E68" s="26"/>
      <c r="F68" s="27">
        <f>IF(E68&gt;0,COUNTIF(E$6:E68,E68),"")</f>
      </c>
      <c r="G68" s="21"/>
      <c r="H68" s="22"/>
      <c r="I68" s="191"/>
      <c r="J68" s="69"/>
      <c r="K68" s="66">
        <f t="shared" si="2"/>
      </c>
      <c r="L68" s="46">
        <f t="shared" si="13"/>
      </c>
      <c r="M68" s="43"/>
      <c r="N68" s="15"/>
      <c r="O68" s="15"/>
      <c r="P68" s="15"/>
      <c r="Q68" s="183">
        <f t="shared" si="14"/>
      </c>
      <c r="R68" s="48"/>
      <c r="S68" s="49"/>
      <c r="T68" s="49"/>
      <c r="U68" s="49"/>
      <c r="V68" s="49"/>
      <c r="W68" s="49"/>
      <c r="X68" s="49"/>
      <c r="Y68" s="49"/>
      <c r="Z68" s="49"/>
      <c r="AA68" s="49"/>
      <c r="AB68" s="49"/>
      <c r="AC68" s="49"/>
      <c r="AD68" s="49"/>
      <c r="AE68" s="49"/>
      <c r="AF68" s="49"/>
      <c r="AG68" s="47">
        <f t="shared" si="19"/>
      </c>
      <c r="AL68" s="28">
        <v>68</v>
      </c>
      <c r="AN68" s="30">
        <f t="shared" si="3"/>
        <v>63</v>
      </c>
      <c r="AO68" s="30" t="e">
        <f t="shared" si="4"/>
        <v>#VALUE!</v>
      </c>
      <c r="AP68" s="30" t="e">
        <f t="shared" si="5"/>
        <v>#VALUE!</v>
      </c>
      <c r="AQ68" s="30" t="e">
        <f t="shared" si="15"/>
        <v>#VALUE!</v>
      </c>
      <c r="AR68" s="30" t="e">
        <f t="shared" si="7"/>
        <v>#VALUE!</v>
      </c>
      <c r="AS68" s="30" t="e">
        <f t="shared" si="16"/>
        <v>#VALUE!</v>
      </c>
      <c r="AT68" s="30" t="e">
        <f t="shared" si="9"/>
        <v>#VALUE!</v>
      </c>
      <c r="AU68" s="30" t="e">
        <f t="shared" si="17"/>
        <v>#VALUE!</v>
      </c>
      <c r="AV68" s="30" t="e">
        <f t="shared" si="11"/>
        <v>#VALUE!</v>
      </c>
      <c r="AW68" s="30" t="e">
        <f t="shared" si="18"/>
        <v>#VALUE!</v>
      </c>
      <c r="AX68" s="28" t="b">
        <f t="shared" si="20"/>
        <v>1</v>
      </c>
      <c r="AY68" s="28">
        <v>63</v>
      </c>
    </row>
    <row r="69" spans="1:51" ht="12.75">
      <c r="A69" s="21"/>
      <c r="B69" s="22"/>
      <c r="C69" s="9"/>
      <c r="D69" s="17"/>
      <c r="E69" s="26"/>
      <c r="F69" s="27">
        <f>IF(E69&gt;0,COUNTIF(E$6:E69,E69),"")</f>
      </c>
      <c r="G69" s="21"/>
      <c r="H69" s="22"/>
      <c r="I69" s="191"/>
      <c r="J69" s="69"/>
      <c r="K69" s="66">
        <f t="shared" si="2"/>
      </c>
      <c r="L69" s="46">
        <f t="shared" si="13"/>
      </c>
      <c r="M69" s="43"/>
      <c r="N69" s="15"/>
      <c r="O69" s="15"/>
      <c r="P69" s="15"/>
      <c r="Q69" s="183">
        <f t="shared" si="14"/>
      </c>
      <c r="R69" s="48"/>
      <c r="S69" s="49"/>
      <c r="T69" s="49"/>
      <c r="U69" s="49"/>
      <c r="V69" s="49"/>
      <c r="W69" s="49"/>
      <c r="X69" s="49"/>
      <c r="Y69" s="49"/>
      <c r="Z69" s="49"/>
      <c r="AA69" s="49"/>
      <c r="AB69" s="49"/>
      <c r="AC69" s="49"/>
      <c r="AD69" s="49"/>
      <c r="AE69" s="49"/>
      <c r="AF69" s="49"/>
      <c r="AG69" s="47">
        <f t="shared" si="19"/>
      </c>
      <c r="AL69" s="28">
        <v>69</v>
      </c>
      <c r="AN69" s="30">
        <f t="shared" si="3"/>
        <v>64</v>
      </c>
      <c r="AO69" s="30" t="e">
        <f t="shared" si="4"/>
        <v>#VALUE!</v>
      </c>
      <c r="AP69" s="30" t="e">
        <f t="shared" si="5"/>
        <v>#VALUE!</v>
      </c>
      <c r="AQ69" s="30" t="e">
        <f t="shared" si="15"/>
        <v>#VALUE!</v>
      </c>
      <c r="AR69" s="30" t="e">
        <f t="shared" si="7"/>
        <v>#VALUE!</v>
      </c>
      <c r="AS69" s="30" t="e">
        <f t="shared" si="16"/>
        <v>#VALUE!</v>
      </c>
      <c r="AT69" s="30" t="e">
        <f t="shared" si="9"/>
        <v>#VALUE!</v>
      </c>
      <c r="AU69" s="30" t="e">
        <f t="shared" si="17"/>
        <v>#VALUE!</v>
      </c>
      <c r="AV69" s="30" t="e">
        <f t="shared" si="11"/>
        <v>#VALUE!</v>
      </c>
      <c r="AW69" s="30" t="e">
        <f t="shared" si="18"/>
        <v>#VALUE!</v>
      </c>
      <c r="AX69" s="28" t="b">
        <f t="shared" si="20"/>
        <v>1</v>
      </c>
      <c r="AY69" s="28">
        <v>64</v>
      </c>
    </row>
    <row r="70" spans="1:51" ht="12.75">
      <c r="A70" s="21"/>
      <c r="B70" s="22"/>
      <c r="C70" s="9"/>
      <c r="D70" s="17"/>
      <c r="E70" s="26"/>
      <c r="F70" s="27">
        <f>IF(E70&gt;0,COUNTIF(E$6:E70,E70),"")</f>
      </c>
      <c r="G70" s="21"/>
      <c r="H70" s="22"/>
      <c r="I70" s="191"/>
      <c r="J70" s="69"/>
      <c r="K70" s="66">
        <f t="shared" si="2"/>
      </c>
      <c r="L70" s="46">
        <f t="shared" si="13"/>
      </c>
      <c r="M70" s="43"/>
      <c r="N70" s="15"/>
      <c r="O70" s="15"/>
      <c r="P70" s="15"/>
      <c r="Q70" s="183">
        <f t="shared" si="14"/>
      </c>
      <c r="R70" s="48"/>
      <c r="S70" s="49"/>
      <c r="T70" s="49"/>
      <c r="U70" s="49"/>
      <c r="V70" s="49"/>
      <c r="W70" s="49"/>
      <c r="X70" s="49"/>
      <c r="Y70" s="49"/>
      <c r="Z70" s="49"/>
      <c r="AA70" s="49"/>
      <c r="AB70" s="49"/>
      <c r="AC70" s="49"/>
      <c r="AD70" s="49"/>
      <c r="AE70" s="49"/>
      <c r="AF70" s="49"/>
      <c r="AG70" s="47">
        <f aca="true" t="shared" si="21" ref="AG70:AG102">CONCATENATE(E70,K70)</f>
      </c>
      <c r="AL70" s="28">
        <v>70</v>
      </c>
      <c r="AN70" s="30">
        <f t="shared" si="3"/>
        <v>65</v>
      </c>
      <c r="AO70" s="30" t="e">
        <f t="shared" si="4"/>
        <v>#VALUE!</v>
      </c>
      <c r="AP70" s="30" t="e">
        <f t="shared" si="5"/>
        <v>#VALUE!</v>
      </c>
      <c r="AQ70" s="30" t="e">
        <f t="shared" si="15"/>
        <v>#VALUE!</v>
      </c>
      <c r="AR70" s="30" t="e">
        <f t="shared" si="7"/>
        <v>#VALUE!</v>
      </c>
      <c r="AS70" s="30" t="e">
        <f t="shared" si="16"/>
        <v>#VALUE!</v>
      </c>
      <c r="AT70" s="30" t="e">
        <f t="shared" si="9"/>
        <v>#VALUE!</v>
      </c>
      <c r="AU70" s="30" t="e">
        <f t="shared" si="17"/>
        <v>#VALUE!</v>
      </c>
      <c r="AV70" s="30" t="e">
        <f t="shared" si="11"/>
        <v>#VALUE!</v>
      </c>
      <c r="AW70" s="30" t="e">
        <f t="shared" si="18"/>
        <v>#VALUE!</v>
      </c>
      <c r="AX70" s="28" t="b">
        <f aca="true" t="shared" si="22" ref="AX70:AX101">OR(COUNTIF(AN$1:AP$65536,AN70)&gt;1,COUNTIF(AN$1:AP$65536,AP70)&gt;1,COUNTIF(C$1:C$65536,C70))</f>
        <v>1</v>
      </c>
      <c r="AY70" s="28">
        <v>65</v>
      </c>
    </row>
    <row r="71" spans="1:51" ht="12.75">
      <c r="A71" s="21"/>
      <c r="B71" s="22"/>
      <c r="C71" s="9"/>
      <c r="D71" s="17"/>
      <c r="E71" s="26"/>
      <c r="F71" s="27">
        <f>IF(E71&gt;0,COUNTIF(E$6:E71,E71),"")</f>
      </c>
      <c r="G71" s="21"/>
      <c r="H71" s="22"/>
      <c r="I71" s="191"/>
      <c r="J71" s="69"/>
      <c r="K71" s="66">
        <f aca="true" t="shared" si="23" ref="K71:K102">+IF(J71&gt;0,J71,"")</f>
      </c>
      <c r="L71" s="46">
        <f aca="true" t="shared" si="24" ref="L71:L102">IF(N71&gt;0,"",IF(OR(AND(COUNTIF(E$6:E$102,E71)&gt;1,COUNTIF(H$6:H$102,H71)&gt;1),AND(COUNTIF(G$6:G$102,G71)&gt;1,COUNTIF(E$6:E$102,E71)&gt;1)),"D",""))</f>
      </c>
      <c r="M71" s="43"/>
      <c r="N71" s="15"/>
      <c r="O71" s="15"/>
      <c r="P71" s="15"/>
      <c r="Q71" s="183">
        <f aca="true" t="shared" si="25" ref="Q71:Q102">+IF(J71&gt;0,IF(OR(C71=AI$6,C71=AI$5,C71=AI$7,C71=AI$8,C71=AI$9,C71=AI$10),(K71/0.9)*0.1,0),"")</f>
      </c>
      <c r="R71" s="48"/>
      <c r="S71" s="49"/>
      <c r="T71" s="49"/>
      <c r="U71" s="49"/>
      <c r="V71" s="49"/>
      <c r="W71" s="49"/>
      <c r="X71" s="49"/>
      <c r="Y71" s="49"/>
      <c r="Z71" s="49"/>
      <c r="AA71" s="49"/>
      <c r="AB71" s="49"/>
      <c r="AC71" s="49"/>
      <c r="AD71" s="49"/>
      <c r="AE71" s="49"/>
      <c r="AF71" s="49"/>
      <c r="AG71" s="47">
        <f t="shared" si="21"/>
      </c>
      <c r="AL71" s="28">
        <v>71</v>
      </c>
      <c r="AN71" s="30">
        <f aca="true" t="shared" si="26" ref="AN71:AN134">+IF(ISERR(MID($E71,1,AO71)),AY71,MID($E71,1,AO71))</f>
        <v>66</v>
      </c>
      <c r="AO71" s="30" t="e">
        <f aca="true" t="shared" si="27" ref="AO71:AO134">+FIND(" ",$E71)</f>
        <v>#VALUE!</v>
      </c>
      <c r="AP71" s="30" t="e">
        <f aca="true" t="shared" si="28" ref="AP71:AP134">MID($E71,FIND(" ",$E71),IF(ISERROR(AQ71),99,AQ71-(FIND(" ",$E71))))</f>
        <v>#VALUE!</v>
      </c>
      <c r="AQ71" s="30" t="e">
        <f t="shared" si="15"/>
        <v>#VALUE!</v>
      </c>
      <c r="AR71" s="30" t="e">
        <f aca="true" t="shared" si="29" ref="AR71:AR134">MID($E71,AQ71,IF(ISERROR(AS71),99,AS71-AQ71))</f>
        <v>#VALUE!</v>
      </c>
      <c r="AS71" s="30" t="e">
        <f t="shared" si="16"/>
        <v>#VALUE!</v>
      </c>
      <c r="AT71" s="30" t="e">
        <f aca="true" t="shared" si="30" ref="AT71:AT134">MID($E71,AS71,IF(ISERROR(AU71),99,AU71-AS71))</f>
        <v>#VALUE!</v>
      </c>
      <c r="AU71" s="30" t="e">
        <f t="shared" si="17"/>
        <v>#VALUE!</v>
      </c>
      <c r="AV71" s="30" t="e">
        <f aca="true" t="shared" si="31" ref="AV71:AV134">MID($E71,AU71,IF(ISERROR(AW71),99,AW71-AU71))</f>
        <v>#VALUE!</v>
      </c>
      <c r="AW71" s="30" t="e">
        <f t="shared" si="18"/>
        <v>#VALUE!</v>
      </c>
      <c r="AX71" s="28" t="b">
        <f t="shared" si="22"/>
        <v>1</v>
      </c>
      <c r="AY71" s="28">
        <v>66</v>
      </c>
    </row>
    <row r="72" spans="1:51" ht="12.75">
      <c r="A72" s="21"/>
      <c r="B72" s="22"/>
      <c r="C72" s="9"/>
      <c r="D72" s="17"/>
      <c r="E72" s="26"/>
      <c r="F72" s="27">
        <f>IF(E72&gt;0,COUNTIF(E$6:E72,E72),"")</f>
      </c>
      <c r="G72" s="21"/>
      <c r="H72" s="22"/>
      <c r="I72" s="191"/>
      <c r="J72" s="69"/>
      <c r="K72" s="66">
        <f t="shared" si="23"/>
      </c>
      <c r="L72" s="46">
        <f t="shared" si="24"/>
      </c>
      <c r="M72" s="43"/>
      <c r="N72" s="15"/>
      <c r="O72" s="15"/>
      <c r="P72" s="15"/>
      <c r="Q72" s="183">
        <f t="shared" si="25"/>
      </c>
      <c r="R72" s="48"/>
      <c r="S72" s="49"/>
      <c r="T72" s="49"/>
      <c r="U72" s="49"/>
      <c r="V72" s="49"/>
      <c r="W72" s="49"/>
      <c r="X72" s="49"/>
      <c r="Y72" s="49"/>
      <c r="Z72" s="49"/>
      <c r="AA72" s="49"/>
      <c r="AB72" s="49"/>
      <c r="AC72" s="49"/>
      <c r="AD72" s="49"/>
      <c r="AE72" s="49"/>
      <c r="AF72" s="49"/>
      <c r="AG72" s="47">
        <f t="shared" si="21"/>
      </c>
      <c r="AL72" s="28">
        <v>72</v>
      </c>
      <c r="AN72" s="30">
        <f t="shared" si="26"/>
        <v>67</v>
      </c>
      <c r="AO72" s="30" t="e">
        <f t="shared" si="27"/>
        <v>#VALUE!</v>
      </c>
      <c r="AP72" s="30" t="e">
        <f t="shared" si="28"/>
        <v>#VALUE!</v>
      </c>
      <c r="AQ72" s="30" t="e">
        <f t="shared" si="15"/>
        <v>#VALUE!</v>
      </c>
      <c r="AR72" s="30" t="e">
        <f t="shared" si="29"/>
        <v>#VALUE!</v>
      </c>
      <c r="AS72" s="30" t="e">
        <f t="shared" si="16"/>
        <v>#VALUE!</v>
      </c>
      <c r="AT72" s="30" t="e">
        <f t="shared" si="30"/>
        <v>#VALUE!</v>
      </c>
      <c r="AU72" s="30" t="e">
        <f t="shared" si="17"/>
        <v>#VALUE!</v>
      </c>
      <c r="AV72" s="30" t="e">
        <f t="shared" si="31"/>
        <v>#VALUE!</v>
      </c>
      <c r="AW72" s="30" t="e">
        <f t="shared" si="18"/>
        <v>#VALUE!</v>
      </c>
      <c r="AX72" s="28" t="b">
        <f t="shared" si="22"/>
        <v>1</v>
      </c>
      <c r="AY72" s="28">
        <v>67</v>
      </c>
    </row>
    <row r="73" spans="1:51" ht="12.75">
      <c r="A73" s="21"/>
      <c r="B73" s="22"/>
      <c r="C73" s="9"/>
      <c r="D73" s="17"/>
      <c r="E73" s="26"/>
      <c r="F73" s="27">
        <f>IF(E73&gt;0,COUNTIF(E$6:E73,E73),"")</f>
      </c>
      <c r="G73" s="21"/>
      <c r="H73" s="22"/>
      <c r="I73" s="191"/>
      <c r="J73" s="69"/>
      <c r="K73" s="66">
        <f t="shared" si="23"/>
      </c>
      <c r="L73" s="46">
        <f t="shared" si="24"/>
      </c>
      <c r="M73" s="43"/>
      <c r="N73" s="15"/>
      <c r="O73" s="15"/>
      <c r="P73" s="15"/>
      <c r="Q73" s="183">
        <f t="shared" si="25"/>
      </c>
      <c r="R73" s="48"/>
      <c r="S73" s="49"/>
      <c r="T73" s="49"/>
      <c r="U73" s="49"/>
      <c r="V73" s="49"/>
      <c r="W73" s="49"/>
      <c r="X73" s="49"/>
      <c r="Y73" s="49"/>
      <c r="Z73" s="49"/>
      <c r="AA73" s="49"/>
      <c r="AB73" s="49"/>
      <c r="AC73" s="49"/>
      <c r="AD73" s="49"/>
      <c r="AE73" s="49"/>
      <c r="AF73" s="49"/>
      <c r="AG73" s="47">
        <f t="shared" si="21"/>
      </c>
      <c r="AL73" s="28">
        <v>73</v>
      </c>
      <c r="AN73" s="30">
        <f t="shared" si="26"/>
        <v>68</v>
      </c>
      <c r="AO73" s="30" t="e">
        <f t="shared" si="27"/>
        <v>#VALUE!</v>
      </c>
      <c r="AP73" s="30" t="e">
        <f t="shared" si="28"/>
        <v>#VALUE!</v>
      </c>
      <c r="AQ73" s="30" t="e">
        <f t="shared" si="15"/>
        <v>#VALUE!</v>
      </c>
      <c r="AR73" s="30" t="e">
        <f t="shared" si="29"/>
        <v>#VALUE!</v>
      </c>
      <c r="AS73" s="30" t="e">
        <f t="shared" si="16"/>
        <v>#VALUE!</v>
      </c>
      <c r="AT73" s="30" t="e">
        <f t="shared" si="30"/>
        <v>#VALUE!</v>
      </c>
      <c r="AU73" s="30" t="e">
        <f t="shared" si="17"/>
        <v>#VALUE!</v>
      </c>
      <c r="AV73" s="30" t="e">
        <f t="shared" si="31"/>
        <v>#VALUE!</v>
      </c>
      <c r="AW73" s="30" t="e">
        <f t="shared" si="18"/>
        <v>#VALUE!</v>
      </c>
      <c r="AX73" s="28" t="b">
        <f t="shared" si="22"/>
        <v>1</v>
      </c>
      <c r="AY73" s="28">
        <v>68</v>
      </c>
    </row>
    <row r="74" spans="1:51" ht="12.75">
      <c r="A74" s="21"/>
      <c r="B74" s="22"/>
      <c r="C74" s="9"/>
      <c r="D74" s="17"/>
      <c r="E74" s="26"/>
      <c r="F74" s="27">
        <f>IF(E74&gt;0,COUNTIF(E$6:E74,E74),"")</f>
      </c>
      <c r="G74" s="21"/>
      <c r="H74" s="22"/>
      <c r="I74" s="191"/>
      <c r="J74" s="69"/>
      <c r="K74" s="66">
        <f t="shared" si="23"/>
      </c>
      <c r="L74" s="46">
        <f t="shared" si="24"/>
      </c>
      <c r="M74" s="43"/>
      <c r="N74" s="15"/>
      <c r="O74" s="15"/>
      <c r="P74" s="15"/>
      <c r="Q74" s="183">
        <f t="shared" si="25"/>
      </c>
      <c r="R74" s="48"/>
      <c r="S74" s="49"/>
      <c r="T74" s="49"/>
      <c r="U74" s="49"/>
      <c r="V74" s="49"/>
      <c r="W74" s="49"/>
      <c r="X74" s="49"/>
      <c r="Y74" s="49"/>
      <c r="Z74" s="49"/>
      <c r="AA74" s="49"/>
      <c r="AB74" s="49"/>
      <c r="AC74" s="49"/>
      <c r="AD74" s="49"/>
      <c r="AE74" s="49"/>
      <c r="AF74" s="49"/>
      <c r="AG74" s="47">
        <f t="shared" si="21"/>
      </c>
      <c r="AL74" s="28">
        <v>74</v>
      </c>
      <c r="AN74" s="30">
        <f t="shared" si="26"/>
        <v>69</v>
      </c>
      <c r="AO74" s="30" t="e">
        <f t="shared" si="27"/>
        <v>#VALUE!</v>
      </c>
      <c r="AP74" s="30" t="e">
        <f t="shared" si="28"/>
        <v>#VALUE!</v>
      </c>
      <c r="AQ74" s="30" t="e">
        <f t="shared" si="15"/>
        <v>#VALUE!</v>
      </c>
      <c r="AR74" s="30" t="e">
        <f t="shared" si="29"/>
        <v>#VALUE!</v>
      </c>
      <c r="AS74" s="30" t="e">
        <f t="shared" si="16"/>
        <v>#VALUE!</v>
      </c>
      <c r="AT74" s="30" t="e">
        <f t="shared" si="30"/>
        <v>#VALUE!</v>
      </c>
      <c r="AU74" s="30" t="e">
        <f t="shared" si="17"/>
        <v>#VALUE!</v>
      </c>
      <c r="AV74" s="30" t="e">
        <f t="shared" si="31"/>
        <v>#VALUE!</v>
      </c>
      <c r="AW74" s="30" t="e">
        <f t="shared" si="18"/>
        <v>#VALUE!</v>
      </c>
      <c r="AX74" s="28" t="b">
        <f t="shared" si="22"/>
        <v>1</v>
      </c>
      <c r="AY74" s="28">
        <v>69</v>
      </c>
    </row>
    <row r="75" spans="1:51" ht="12.75">
      <c r="A75" s="21"/>
      <c r="B75" s="22"/>
      <c r="C75" s="9"/>
      <c r="D75" s="17"/>
      <c r="E75" s="26"/>
      <c r="F75" s="27">
        <f>IF(E75&gt;0,COUNTIF(E$6:E75,E75),"")</f>
      </c>
      <c r="G75" s="21"/>
      <c r="H75" s="22"/>
      <c r="I75" s="191"/>
      <c r="J75" s="69"/>
      <c r="K75" s="66">
        <f t="shared" si="23"/>
      </c>
      <c r="L75" s="46">
        <f t="shared" si="24"/>
      </c>
      <c r="M75" s="43"/>
      <c r="N75" s="15"/>
      <c r="O75" s="15"/>
      <c r="P75" s="15"/>
      <c r="Q75" s="183">
        <f t="shared" si="25"/>
      </c>
      <c r="R75" s="48"/>
      <c r="S75" s="49"/>
      <c r="T75" s="49"/>
      <c r="U75" s="49"/>
      <c r="V75" s="49"/>
      <c r="W75" s="49"/>
      <c r="X75" s="49"/>
      <c r="Y75" s="49"/>
      <c r="Z75" s="49"/>
      <c r="AA75" s="49"/>
      <c r="AB75" s="49"/>
      <c r="AC75" s="49"/>
      <c r="AD75" s="49"/>
      <c r="AE75" s="49"/>
      <c r="AF75" s="49"/>
      <c r="AG75" s="47">
        <f t="shared" si="21"/>
      </c>
      <c r="AL75" s="28">
        <v>75</v>
      </c>
      <c r="AN75" s="30">
        <f t="shared" si="26"/>
        <v>70</v>
      </c>
      <c r="AO75" s="30" t="e">
        <f t="shared" si="27"/>
        <v>#VALUE!</v>
      </c>
      <c r="AP75" s="30" t="e">
        <f t="shared" si="28"/>
        <v>#VALUE!</v>
      </c>
      <c r="AQ75" s="30" t="e">
        <f t="shared" si="15"/>
        <v>#VALUE!</v>
      </c>
      <c r="AR75" s="30" t="e">
        <f t="shared" si="29"/>
        <v>#VALUE!</v>
      </c>
      <c r="AS75" s="30" t="e">
        <f t="shared" si="16"/>
        <v>#VALUE!</v>
      </c>
      <c r="AT75" s="30" t="e">
        <f t="shared" si="30"/>
        <v>#VALUE!</v>
      </c>
      <c r="AU75" s="30" t="e">
        <f t="shared" si="17"/>
        <v>#VALUE!</v>
      </c>
      <c r="AV75" s="30" t="e">
        <f t="shared" si="31"/>
        <v>#VALUE!</v>
      </c>
      <c r="AW75" s="30" t="e">
        <f t="shared" si="18"/>
        <v>#VALUE!</v>
      </c>
      <c r="AX75" s="28" t="b">
        <f t="shared" si="22"/>
        <v>1</v>
      </c>
      <c r="AY75" s="28">
        <v>70</v>
      </c>
    </row>
    <row r="76" spans="1:51" ht="12.75">
      <c r="A76" s="21"/>
      <c r="B76" s="22"/>
      <c r="C76" s="9"/>
      <c r="D76" s="17"/>
      <c r="E76" s="26"/>
      <c r="F76" s="27">
        <f>IF(E76&gt;0,COUNTIF(E$6:E76,E76),"")</f>
      </c>
      <c r="G76" s="21"/>
      <c r="H76" s="22"/>
      <c r="I76" s="191"/>
      <c r="J76" s="69"/>
      <c r="K76" s="66">
        <f t="shared" si="23"/>
      </c>
      <c r="L76" s="46">
        <f t="shared" si="24"/>
      </c>
      <c r="M76" s="43"/>
      <c r="N76" s="15"/>
      <c r="O76" s="15"/>
      <c r="P76" s="15"/>
      <c r="Q76" s="183">
        <f t="shared" si="25"/>
      </c>
      <c r="R76" s="48"/>
      <c r="S76" s="49"/>
      <c r="T76" s="49"/>
      <c r="U76" s="49"/>
      <c r="V76" s="49"/>
      <c r="W76" s="49"/>
      <c r="X76" s="49"/>
      <c r="Y76" s="49"/>
      <c r="Z76" s="49"/>
      <c r="AA76" s="49"/>
      <c r="AB76" s="49"/>
      <c r="AC76" s="49"/>
      <c r="AD76" s="49"/>
      <c r="AE76" s="49"/>
      <c r="AF76" s="49"/>
      <c r="AG76" s="47">
        <f t="shared" si="21"/>
      </c>
      <c r="AL76" s="28">
        <v>76</v>
      </c>
      <c r="AN76" s="30">
        <f t="shared" si="26"/>
        <v>71</v>
      </c>
      <c r="AO76" s="30" t="e">
        <f t="shared" si="27"/>
        <v>#VALUE!</v>
      </c>
      <c r="AP76" s="30" t="e">
        <f t="shared" si="28"/>
        <v>#VALUE!</v>
      </c>
      <c r="AQ76" s="30" t="e">
        <f t="shared" si="15"/>
        <v>#VALUE!</v>
      </c>
      <c r="AR76" s="30" t="e">
        <f t="shared" si="29"/>
        <v>#VALUE!</v>
      </c>
      <c r="AS76" s="30" t="e">
        <f t="shared" si="16"/>
        <v>#VALUE!</v>
      </c>
      <c r="AT76" s="30" t="e">
        <f t="shared" si="30"/>
        <v>#VALUE!</v>
      </c>
      <c r="AU76" s="30" t="e">
        <f t="shared" si="17"/>
        <v>#VALUE!</v>
      </c>
      <c r="AV76" s="30" t="e">
        <f t="shared" si="31"/>
        <v>#VALUE!</v>
      </c>
      <c r="AW76" s="30" t="e">
        <f t="shared" si="18"/>
        <v>#VALUE!</v>
      </c>
      <c r="AX76" s="28" t="b">
        <f t="shared" si="22"/>
        <v>1</v>
      </c>
      <c r="AY76" s="28">
        <v>71</v>
      </c>
    </row>
    <row r="77" spans="1:51" ht="12.75">
      <c r="A77" s="21"/>
      <c r="B77" s="22"/>
      <c r="C77" s="9"/>
      <c r="D77" s="17"/>
      <c r="E77" s="26"/>
      <c r="F77" s="27">
        <f>IF(E77&gt;0,COUNTIF(E$6:E77,E77),"")</f>
      </c>
      <c r="G77" s="21"/>
      <c r="H77" s="22"/>
      <c r="I77" s="191"/>
      <c r="J77" s="69"/>
      <c r="K77" s="66">
        <f t="shared" si="23"/>
      </c>
      <c r="L77" s="46">
        <f t="shared" si="24"/>
      </c>
      <c r="M77" s="43"/>
      <c r="N77" s="15"/>
      <c r="O77" s="15"/>
      <c r="P77" s="15"/>
      <c r="Q77" s="183">
        <f t="shared" si="25"/>
      </c>
      <c r="R77" s="48"/>
      <c r="S77" s="49"/>
      <c r="T77" s="49"/>
      <c r="U77" s="49"/>
      <c r="V77" s="49"/>
      <c r="W77" s="49"/>
      <c r="X77" s="49"/>
      <c r="Y77" s="49"/>
      <c r="Z77" s="49"/>
      <c r="AA77" s="49"/>
      <c r="AB77" s="49"/>
      <c r="AC77" s="49"/>
      <c r="AD77" s="49"/>
      <c r="AE77" s="49"/>
      <c r="AF77" s="49"/>
      <c r="AG77" s="47">
        <f t="shared" si="21"/>
      </c>
      <c r="AL77" s="28">
        <v>77</v>
      </c>
      <c r="AN77" s="30">
        <f t="shared" si="26"/>
        <v>72</v>
      </c>
      <c r="AO77" s="30" t="e">
        <f t="shared" si="27"/>
        <v>#VALUE!</v>
      </c>
      <c r="AP77" s="30" t="e">
        <f t="shared" si="28"/>
        <v>#VALUE!</v>
      </c>
      <c r="AQ77" s="30" t="e">
        <f aca="true" t="shared" si="32" ref="AQ77:AQ140">FIND(" ",$E77,AO77+1)</f>
        <v>#VALUE!</v>
      </c>
      <c r="AR77" s="30" t="e">
        <f t="shared" si="29"/>
        <v>#VALUE!</v>
      </c>
      <c r="AS77" s="30" t="e">
        <f aca="true" t="shared" si="33" ref="AS77:AS140">FIND(" ",$E77,AQ77+1)</f>
        <v>#VALUE!</v>
      </c>
      <c r="AT77" s="30" t="e">
        <f t="shared" si="30"/>
        <v>#VALUE!</v>
      </c>
      <c r="AU77" s="30" t="e">
        <f aca="true" t="shared" si="34" ref="AU77:AU140">FIND(" ",$E77,AS77+1)</f>
        <v>#VALUE!</v>
      </c>
      <c r="AV77" s="30" t="e">
        <f t="shared" si="31"/>
        <v>#VALUE!</v>
      </c>
      <c r="AW77" s="30" t="e">
        <f aca="true" t="shared" si="35" ref="AW77:AW140">FIND(" ",$E77,AU77+1)</f>
        <v>#VALUE!</v>
      </c>
      <c r="AX77" s="28" t="b">
        <f t="shared" si="22"/>
        <v>1</v>
      </c>
      <c r="AY77" s="28">
        <v>72</v>
      </c>
    </row>
    <row r="78" spans="1:51" ht="12.75">
      <c r="A78" s="21"/>
      <c r="B78" s="22"/>
      <c r="C78" s="9"/>
      <c r="D78" s="17"/>
      <c r="E78" s="26"/>
      <c r="F78" s="27">
        <f>IF(E78&gt;0,COUNTIF(E$6:E78,E78),"")</f>
      </c>
      <c r="G78" s="21"/>
      <c r="H78" s="22"/>
      <c r="I78" s="191"/>
      <c r="J78" s="69"/>
      <c r="K78" s="66">
        <f t="shared" si="23"/>
      </c>
      <c r="L78" s="46">
        <f t="shared" si="24"/>
      </c>
      <c r="M78" s="43"/>
      <c r="N78" s="15"/>
      <c r="O78" s="15"/>
      <c r="P78" s="15"/>
      <c r="Q78" s="183">
        <f t="shared" si="25"/>
      </c>
      <c r="R78" s="48"/>
      <c r="S78" s="49"/>
      <c r="T78" s="49"/>
      <c r="U78" s="49"/>
      <c r="V78" s="49"/>
      <c r="W78" s="49"/>
      <c r="X78" s="49"/>
      <c r="Y78" s="49"/>
      <c r="Z78" s="49"/>
      <c r="AA78" s="49"/>
      <c r="AB78" s="49"/>
      <c r="AC78" s="49"/>
      <c r="AD78" s="49"/>
      <c r="AE78" s="49"/>
      <c r="AF78" s="49"/>
      <c r="AG78" s="47">
        <f t="shared" si="21"/>
      </c>
      <c r="AL78" s="28">
        <v>78</v>
      </c>
      <c r="AN78" s="30">
        <f t="shared" si="26"/>
        <v>73</v>
      </c>
      <c r="AO78" s="30" t="e">
        <f t="shared" si="27"/>
        <v>#VALUE!</v>
      </c>
      <c r="AP78" s="30" t="e">
        <f t="shared" si="28"/>
        <v>#VALUE!</v>
      </c>
      <c r="AQ78" s="30" t="e">
        <f t="shared" si="32"/>
        <v>#VALUE!</v>
      </c>
      <c r="AR78" s="30" t="e">
        <f t="shared" si="29"/>
        <v>#VALUE!</v>
      </c>
      <c r="AS78" s="30" t="e">
        <f t="shared" si="33"/>
        <v>#VALUE!</v>
      </c>
      <c r="AT78" s="30" t="e">
        <f t="shared" si="30"/>
        <v>#VALUE!</v>
      </c>
      <c r="AU78" s="30" t="e">
        <f t="shared" si="34"/>
        <v>#VALUE!</v>
      </c>
      <c r="AV78" s="30" t="e">
        <f t="shared" si="31"/>
        <v>#VALUE!</v>
      </c>
      <c r="AW78" s="30" t="e">
        <f t="shared" si="35"/>
        <v>#VALUE!</v>
      </c>
      <c r="AX78" s="28" t="b">
        <f t="shared" si="22"/>
        <v>1</v>
      </c>
      <c r="AY78" s="28">
        <v>73</v>
      </c>
    </row>
    <row r="79" spans="1:51" ht="12.75">
      <c r="A79" s="21"/>
      <c r="B79" s="22"/>
      <c r="C79" s="9"/>
      <c r="D79" s="17"/>
      <c r="E79" s="26"/>
      <c r="F79" s="27">
        <f>IF(E79&gt;0,COUNTIF(E$6:E79,E79),"")</f>
      </c>
      <c r="G79" s="21"/>
      <c r="H79" s="22"/>
      <c r="I79" s="191"/>
      <c r="J79" s="69"/>
      <c r="K79" s="66">
        <f t="shared" si="23"/>
      </c>
      <c r="L79" s="46">
        <f t="shared" si="24"/>
      </c>
      <c r="M79" s="43"/>
      <c r="N79" s="15"/>
      <c r="O79" s="15"/>
      <c r="P79" s="15"/>
      <c r="Q79" s="183">
        <f t="shared" si="25"/>
      </c>
      <c r="R79" s="48"/>
      <c r="S79" s="49"/>
      <c r="T79" s="49"/>
      <c r="U79" s="49"/>
      <c r="V79" s="49"/>
      <c r="W79" s="49"/>
      <c r="X79" s="49"/>
      <c r="Y79" s="49"/>
      <c r="Z79" s="49"/>
      <c r="AA79" s="49"/>
      <c r="AB79" s="49"/>
      <c r="AC79" s="49"/>
      <c r="AD79" s="49"/>
      <c r="AE79" s="49"/>
      <c r="AF79" s="49"/>
      <c r="AG79" s="47">
        <f t="shared" si="21"/>
      </c>
      <c r="AL79" s="28">
        <v>79</v>
      </c>
      <c r="AN79" s="30">
        <f t="shared" si="26"/>
        <v>74</v>
      </c>
      <c r="AO79" s="30" t="e">
        <f t="shared" si="27"/>
        <v>#VALUE!</v>
      </c>
      <c r="AP79" s="30" t="e">
        <f t="shared" si="28"/>
        <v>#VALUE!</v>
      </c>
      <c r="AQ79" s="30" t="e">
        <f t="shared" si="32"/>
        <v>#VALUE!</v>
      </c>
      <c r="AR79" s="30" t="e">
        <f t="shared" si="29"/>
        <v>#VALUE!</v>
      </c>
      <c r="AS79" s="30" t="e">
        <f t="shared" si="33"/>
        <v>#VALUE!</v>
      </c>
      <c r="AT79" s="30" t="e">
        <f t="shared" si="30"/>
        <v>#VALUE!</v>
      </c>
      <c r="AU79" s="30" t="e">
        <f t="shared" si="34"/>
        <v>#VALUE!</v>
      </c>
      <c r="AV79" s="30" t="e">
        <f t="shared" si="31"/>
        <v>#VALUE!</v>
      </c>
      <c r="AW79" s="30" t="e">
        <f t="shared" si="35"/>
        <v>#VALUE!</v>
      </c>
      <c r="AX79" s="28" t="b">
        <f t="shared" si="22"/>
        <v>1</v>
      </c>
      <c r="AY79" s="28">
        <v>74</v>
      </c>
    </row>
    <row r="80" spans="1:51" ht="12.75">
      <c r="A80" s="21"/>
      <c r="B80" s="22"/>
      <c r="C80" s="9"/>
      <c r="D80" s="17"/>
      <c r="E80" s="26"/>
      <c r="F80" s="27">
        <f>IF(E80&gt;0,COUNTIF(E$6:E80,E80),"")</f>
      </c>
      <c r="G80" s="21"/>
      <c r="H80" s="22"/>
      <c r="I80" s="191"/>
      <c r="J80" s="69"/>
      <c r="K80" s="66">
        <f t="shared" si="23"/>
      </c>
      <c r="L80" s="46">
        <f t="shared" si="24"/>
      </c>
      <c r="M80" s="43"/>
      <c r="N80" s="15"/>
      <c r="O80" s="15"/>
      <c r="P80" s="15"/>
      <c r="Q80" s="183">
        <f t="shared" si="25"/>
      </c>
      <c r="R80" s="48"/>
      <c r="S80" s="49"/>
      <c r="T80" s="49"/>
      <c r="U80" s="49"/>
      <c r="V80" s="49"/>
      <c r="W80" s="49"/>
      <c r="X80" s="49"/>
      <c r="Y80" s="49"/>
      <c r="Z80" s="49"/>
      <c r="AA80" s="49"/>
      <c r="AB80" s="49"/>
      <c r="AC80" s="49"/>
      <c r="AD80" s="49"/>
      <c r="AE80" s="49"/>
      <c r="AF80" s="49"/>
      <c r="AG80" s="47">
        <f t="shared" si="21"/>
      </c>
      <c r="AL80" s="28">
        <v>80</v>
      </c>
      <c r="AN80" s="30">
        <f t="shared" si="26"/>
        <v>75</v>
      </c>
      <c r="AO80" s="30" t="e">
        <f t="shared" si="27"/>
        <v>#VALUE!</v>
      </c>
      <c r="AP80" s="30" t="e">
        <f t="shared" si="28"/>
        <v>#VALUE!</v>
      </c>
      <c r="AQ80" s="30" t="e">
        <f t="shared" si="32"/>
        <v>#VALUE!</v>
      </c>
      <c r="AR80" s="30" t="e">
        <f t="shared" si="29"/>
        <v>#VALUE!</v>
      </c>
      <c r="AS80" s="30" t="e">
        <f t="shared" si="33"/>
        <v>#VALUE!</v>
      </c>
      <c r="AT80" s="30" t="e">
        <f t="shared" si="30"/>
        <v>#VALUE!</v>
      </c>
      <c r="AU80" s="30" t="e">
        <f t="shared" si="34"/>
        <v>#VALUE!</v>
      </c>
      <c r="AV80" s="30" t="e">
        <f t="shared" si="31"/>
        <v>#VALUE!</v>
      </c>
      <c r="AW80" s="30" t="e">
        <f t="shared" si="35"/>
        <v>#VALUE!</v>
      </c>
      <c r="AX80" s="28" t="b">
        <f t="shared" si="22"/>
        <v>1</v>
      </c>
      <c r="AY80" s="28">
        <v>75</v>
      </c>
    </row>
    <row r="81" spans="1:51" ht="12.75">
      <c r="A81" s="21"/>
      <c r="B81" s="22"/>
      <c r="C81" s="9"/>
      <c r="D81" s="17"/>
      <c r="E81" s="26"/>
      <c r="F81" s="27">
        <f>IF(E81&gt;0,COUNTIF(E$6:E81,E81),"")</f>
      </c>
      <c r="G81" s="21"/>
      <c r="H81" s="22"/>
      <c r="I81" s="191"/>
      <c r="J81" s="69"/>
      <c r="K81" s="66">
        <f t="shared" si="23"/>
      </c>
      <c r="L81" s="46">
        <f t="shared" si="24"/>
      </c>
      <c r="M81" s="43"/>
      <c r="N81" s="15"/>
      <c r="O81" s="15"/>
      <c r="P81" s="15"/>
      <c r="Q81" s="183">
        <f t="shared" si="25"/>
      </c>
      <c r="R81" s="48"/>
      <c r="S81" s="49"/>
      <c r="T81" s="49"/>
      <c r="U81" s="49"/>
      <c r="V81" s="49"/>
      <c r="W81" s="49"/>
      <c r="X81" s="49"/>
      <c r="Y81" s="49"/>
      <c r="Z81" s="49"/>
      <c r="AA81" s="49"/>
      <c r="AB81" s="49"/>
      <c r="AC81" s="49"/>
      <c r="AD81" s="49"/>
      <c r="AE81" s="49"/>
      <c r="AF81" s="49"/>
      <c r="AG81" s="47">
        <f t="shared" si="21"/>
      </c>
      <c r="AL81" s="28">
        <v>81</v>
      </c>
      <c r="AN81" s="30">
        <f t="shared" si="26"/>
        <v>76</v>
      </c>
      <c r="AO81" s="30" t="e">
        <f t="shared" si="27"/>
        <v>#VALUE!</v>
      </c>
      <c r="AP81" s="30" t="e">
        <f t="shared" si="28"/>
        <v>#VALUE!</v>
      </c>
      <c r="AQ81" s="30" t="e">
        <f t="shared" si="32"/>
        <v>#VALUE!</v>
      </c>
      <c r="AR81" s="30" t="e">
        <f t="shared" si="29"/>
        <v>#VALUE!</v>
      </c>
      <c r="AS81" s="30" t="e">
        <f t="shared" si="33"/>
        <v>#VALUE!</v>
      </c>
      <c r="AT81" s="30" t="e">
        <f t="shared" si="30"/>
        <v>#VALUE!</v>
      </c>
      <c r="AU81" s="30" t="e">
        <f t="shared" si="34"/>
        <v>#VALUE!</v>
      </c>
      <c r="AV81" s="30" t="e">
        <f t="shared" si="31"/>
        <v>#VALUE!</v>
      </c>
      <c r="AW81" s="30" t="e">
        <f t="shared" si="35"/>
        <v>#VALUE!</v>
      </c>
      <c r="AX81" s="28" t="b">
        <f t="shared" si="22"/>
        <v>1</v>
      </c>
      <c r="AY81" s="28">
        <v>76</v>
      </c>
    </row>
    <row r="82" spans="1:51" ht="12.75">
      <c r="A82" s="21"/>
      <c r="B82" s="22"/>
      <c r="C82" s="9"/>
      <c r="D82" s="17"/>
      <c r="E82" s="26"/>
      <c r="F82" s="27">
        <f>IF(E82&gt;0,COUNTIF(E$6:E82,E82),"")</f>
      </c>
      <c r="G82" s="21"/>
      <c r="H82" s="22"/>
      <c r="I82" s="191"/>
      <c r="J82" s="69"/>
      <c r="K82" s="66">
        <f t="shared" si="23"/>
      </c>
      <c r="L82" s="46">
        <f t="shared" si="24"/>
      </c>
      <c r="M82" s="43"/>
      <c r="N82" s="15"/>
      <c r="O82" s="15"/>
      <c r="P82" s="15"/>
      <c r="Q82" s="183">
        <f t="shared" si="25"/>
      </c>
      <c r="R82" s="48"/>
      <c r="S82" s="49"/>
      <c r="T82" s="49"/>
      <c r="U82" s="49"/>
      <c r="V82" s="49"/>
      <c r="W82" s="49"/>
      <c r="X82" s="49"/>
      <c r="Y82" s="49"/>
      <c r="Z82" s="49"/>
      <c r="AA82" s="49"/>
      <c r="AB82" s="49"/>
      <c r="AC82" s="49"/>
      <c r="AD82" s="49"/>
      <c r="AE82" s="49"/>
      <c r="AF82" s="49"/>
      <c r="AG82" s="47">
        <f t="shared" si="21"/>
      </c>
      <c r="AL82" s="28">
        <v>82</v>
      </c>
      <c r="AN82" s="30">
        <f t="shared" si="26"/>
        <v>77</v>
      </c>
      <c r="AO82" s="30" t="e">
        <f t="shared" si="27"/>
        <v>#VALUE!</v>
      </c>
      <c r="AP82" s="30" t="e">
        <f t="shared" si="28"/>
        <v>#VALUE!</v>
      </c>
      <c r="AQ82" s="30" t="e">
        <f t="shared" si="32"/>
        <v>#VALUE!</v>
      </c>
      <c r="AR82" s="30" t="e">
        <f t="shared" si="29"/>
        <v>#VALUE!</v>
      </c>
      <c r="AS82" s="30" t="e">
        <f t="shared" si="33"/>
        <v>#VALUE!</v>
      </c>
      <c r="AT82" s="30" t="e">
        <f t="shared" si="30"/>
        <v>#VALUE!</v>
      </c>
      <c r="AU82" s="30" t="e">
        <f t="shared" si="34"/>
        <v>#VALUE!</v>
      </c>
      <c r="AV82" s="30" t="e">
        <f t="shared" si="31"/>
        <v>#VALUE!</v>
      </c>
      <c r="AW82" s="30" t="e">
        <f t="shared" si="35"/>
        <v>#VALUE!</v>
      </c>
      <c r="AX82" s="28" t="b">
        <f t="shared" si="22"/>
        <v>1</v>
      </c>
      <c r="AY82" s="28">
        <v>77</v>
      </c>
    </row>
    <row r="83" spans="1:51" ht="12.75">
      <c r="A83" s="21"/>
      <c r="B83" s="22"/>
      <c r="C83" s="9"/>
      <c r="D83" s="17"/>
      <c r="E83" s="26"/>
      <c r="F83" s="27">
        <f>IF(E83&gt;0,COUNTIF(E$6:E83,E83),"")</f>
      </c>
      <c r="G83" s="21"/>
      <c r="H83" s="22"/>
      <c r="I83" s="191"/>
      <c r="J83" s="69"/>
      <c r="K83" s="66">
        <f t="shared" si="23"/>
      </c>
      <c r="L83" s="46">
        <f t="shared" si="24"/>
      </c>
      <c r="M83" s="43"/>
      <c r="N83" s="15"/>
      <c r="O83" s="15"/>
      <c r="P83" s="15"/>
      <c r="Q83" s="183">
        <f t="shared" si="25"/>
      </c>
      <c r="R83" s="48"/>
      <c r="S83" s="49"/>
      <c r="T83" s="49"/>
      <c r="U83" s="49"/>
      <c r="V83" s="49"/>
      <c r="W83" s="49"/>
      <c r="X83" s="49"/>
      <c r="Y83" s="49"/>
      <c r="Z83" s="49"/>
      <c r="AA83" s="49"/>
      <c r="AB83" s="49"/>
      <c r="AC83" s="49"/>
      <c r="AD83" s="49"/>
      <c r="AE83" s="49"/>
      <c r="AF83" s="49"/>
      <c r="AG83" s="47">
        <f t="shared" si="21"/>
      </c>
      <c r="AL83" s="28">
        <v>83</v>
      </c>
      <c r="AN83" s="30">
        <f t="shared" si="26"/>
        <v>78</v>
      </c>
      <c r="AO83" s="30" t="e">
        <f t="shared" si="27"/>
        <v>#VALUE!</v>
      </c>
      <c r="AP83" s="30" t="e">
        <f t="shared" si="28"/>
        <v>#VALUE!</v>
      </c>
      <c r="AQ83" s="30" t="e">
        <f t="shared" si="32"/>
        <v>#VALUE!</v>
      </c>
      <c r="AR83" s="30" t="e">
        <f t="shared" si="29"/>
        <v>#VALUE!</v>
      </c>
      <c r="AS83" s="30" t="e">
        <f t="shared" si="33"/>
        <v>#VALUE!</v>
      </c>
      <c r="AT83" s="30" t="e">
        <f t="shared" si="30"/>
        <v>#VALUE!</v>
      </c>
      <c r="AU83" s="30" t="e">
        <f t="shared" si="34"/>
        <v>#VALUE!</v>
      </c>
      <c r="AV83" s="30" t="e">
        <f t="shared" si="31"/>
        <v>#VALUE!</v>
      </c>
      <c r="AW83" s="30" t="e">
        <f t="shared" si="35"/>
        <v>#VALUE!</v>
      </c>
      <c r="AX83" s="28" t="b">
        <f t="shared" si="22"/>
        <v>1</v>
      </c>
      <c r="AY83" s="28">
        <v>78</v>
      </c>
    </row>
    <row r="84" spans="1:51" ht="12.75">
      <c r="A84" s="21"/>
      <c r="B84" s="22"/>
      <c r="C84" s="9"/>
      <c r="D84" s="17"/>
      <c r="E84" s="26"/>
      <c r="F84" s="27">
        <f>IF(E84&gt;0,COUNTIF(E$6:E84,E84),"")</f>
      </c>
      <c r="G84" s="21"/>
      <c r="H84" s="22"/>
      <c r="I84" s="191"/>
      <c r="J84" s="69"/>
      <c r="K84" s="66">
        <f t="shared" si="23"/>
      </c>
      <c r="L84" s="46">
        <f t="shared" si="24"/>
      </c>
      <c r="M84" s="43"/>
      <c r="N84" s="15"/>
      <c r="O84" s="15"/>
      <c r="P84" s="15"/>
      <c r="Q84" s="183">
        <f t="shared" si="25"/>
      </c>
      <c r="R84" s="48"/>
      <c r="S84" s="49"/>
      <c r="T84" s="49"/>
      <c r="U84" s="49"/>
      <c r="V84" s="49"/>
      <c r="W84" s="49"/>
      <c r="X84" s="49"/>
      <c r="Y84" s="49"/>
      <c r="Z84" s="49"/>
      <c r="AA84" s="49"/>
      <c r="AB84" s="49"/>
      <c r="AC84" s="49"/>
      <c r="AD84" s="49"/>
      <c r="AE84" s="49"/>
      <c r="AF84" s="49"/>
      <c r="AG84" s="47">
        <f t="shared" si="21"/>
      </c>
      <c r="AL84" s="28">
        <v>84</v>
      </c>
      <c r="AN84" s="30">
        <f t="shared" si="26"/>
        <v>79</v>
      </c>
      <c r="AO84" s="30" t="e">
        <f t="shared" si="27"/>
        <v>#VALUE!</v>
      </c>
      <c r="AP84" s="30" t="e">
        <f t="shared" si="28"/>
        <v>#VALUE!</v>
      </c>
      <c r="AQ84" s="30" t="e">
        <f t="shared" si="32"/>
        <v>#VALUE!</v>
      </c>
      <c r="AR84" s="30" t="e">
        <f t="shared" si="29"/>
        <v>#VALUE!</v>
      </c>
      <c r="AS84" s="30" t="e">
        <f t="shared" si="33"/>
        <v>#VALUE!</v>
      </c>
      <c r="AT84" s="30" t="e">
        <f t="shared" si="30"/>
        <v>#VALUE!</v>
      </c>
      <c r="AU84" s="30" t="e">
        <f t="shared" si="34"/>
        <v>#VALUE!</v>
      </c>
      <c r="AV84" s="30" t="e">
        <f t="shared" si="31"/>
        <v>#VALUE!</v>
      </c>
      <c r="AW84" s="30" t="e">
        <f t="shared" si="35"/>
        <v>#VALUE!</v>
      </c>
      <c r="AX84" s="28" t="b">
        <f t="shared" si="22"/>
        <v>1</v>
      </c>
      <c r="AY84" s="28">
        <v>79</v>
      </c>
    </row>
    <row r="85" spans="1:51" ht="12.75">
      <c r="A85" s="21"/>
      <c r="B85" s="22"/>
      <c r="C85" s="9"/>
      <c r="D85" s="17"/>
      <c r="E85" s="26"/>
      <c r="F85" s="27">
        <f>IF(E85&gt;0,COUNTIF(E$6:E85,E85),"")</f>
      </c>
      <c r="G85" s="21"/>
      <c r="H85" s="22"/>
      <c r="I85" s="191"/>
      <c r="J85" s="69"/>
      <c r="K85" s="66">
        <f t="shared" si="23"/>
      </c>
      <c r="L85" s="46">
        <f t="shared" si="24"/>
      </c>
      <c r="M85" s="43"/>
      <c r="N85" s="15"/>
      <c r="O85" s="15"/>
      <c r="P85" s="15"/>
      <c r="Q85" s="183">
        <f t="shared" si="25"/>
      </c>
      <c r="R85" s="48"/>
      <c r="S85" s="49"/>
      <c r="T85" s="49"/>
      <c r="U85" s="49"/>
      <c r="V85" s="49"/>
      <c r="W85" s="49"/>
      <c r="X85" s="49"/>
      <c r="Y85" s="49"/>
      <c r="Z85" s="49"/>
      <c r="AA85" s="49"/>
      <c r="AB85" s="49"/>
      <c r="AC85" s="49"/>
      <c r="AD85" s="49"/>
      <c r="AE85" s="49"/>
      <c r="AF85" s="49"/>
      <c r="AG85" s="47">
        <f t="shared" si="21"/>
      </c>
      <c r="AL85" s="28">
        <v>85</v>
      </c>
      <c r="AN85" s="30">
        <f t="shared" si="26"/>
        <v>80</v>
      </c>
      <c r="AO85" s="30" t="e">
        <f t="shared" si="27"/>
        <v>#VALUE!</v>
      </c>
      <c r="AP85" s="30" t="e">
        <f t="shared" si="28"/>
        <v>#VALUE!</v>
      </c>
      <c r="AQ85" s="30" t="e">
        <f t="shared" si="32"/>
        <v>#VALUE!</v>
      </c>
      <c r="AR85" s="30" t="e">
        <f t="shared" si="29"/>
        <v>#VALUE!</v>
      </c>
      <c r="AS85" s="30" t="e">
        <f t="shared" si="33"/>
        <v>#VALUE!</v>
      </c>
      <c r="AT85" s="30" t="e">
        <f t="shared" si="30"/>
        <v>#VALUE!</v>
      </c>
      <c r="AU85" s="30" t="e">
        <f t="shared" si="34"/>
        <v>#VALUE!</v>
      </c>
      <c r="AV85" s="30" t="e">
        <f t="shared" si="31"/>
        <v>#VALUE!</v>
      </c>
      <c r="AW85" s="30" t="e">
        <f t="shared" si="35"/>
        <v>#VALUE!</v>
      </c>
      <c r="AX85" s="28" t="b">
        <f t="shared" si="22"/>
        <v>1</v>
      </c>
      <c r="AY85" s="28">
        <v>80</v>
      </c>
    </row>
    <row r="86" spans="1:51" ht="12.75">
      <c r="A86" s="21"/>
      <c r="B86" s="22"/>
      <c r="C86" s="9"/>
      <c r="D86" s="17"/>
      <c r="E86" s="26"/>
      <c r="F86" s="27">
        <f>IF(E86&gt;0,COUNTIF(E$6:E86,E86),"")</f>
      </c>
      <c r="G86" s="21"/>
      <c r="H86" s="22"/>
      <c r="I86" s="191"/>
      <c r="J86" s="69"/>
      <c r="K86" s="66">
        <f t="shared" si="23"/>
      </c>
      <c r="L86" s="46">
        <f t="shared" si="24"/>
      </c>
      <c r="M86" s="43"/>
      <c r="N86" s="15"/>
      <c r="O86" s="15"/>
      <c r="P86" s="15"/>
      <c r="Q86" s="183">
        <f t="shared" si="25"/>
      </c>
      <c r="R86" s="48"/>
      <c r="S86" s="49"/>
      <c r="T86" s="49"/>
      <c r="U86" s="49"/>
      <c r="V86" s="49"/>
      <c r="W86" s="49"/>
      <c r="X86" s="49"/>
      <c r="Y86" s="49"/>
      <c r="Z86" s="49"/>
      <c r="AA86" s="49"/>
      <c r="AB86" s="49"/>
      <c r="AC86" s="49"/>
      <c r="AD86" s="49"/>
      <c r="AE86" s="49"/>
      <c r="AF86" s="49"/>
      <c r="AG86" s="47">
        <f t="shared" si="21"/>
      </c>
      <c r="AL86" s="28">
        <v>86</v>
      </c>
      <c r="AN86" s="30">
        <f t="shared" si="26"/>
        <v>81</v>
      </c>
      <c r="AO86" s="30" t="e">
        <f t="shared" si="27"/>
        <v>#VALUE!</v>
      </c>
      <c r="AP86" s="30" t="e">
        <f t="shared" si="28"/>
        <v>#VALUE!</v>
      </c>
      <c r="AQ86" s="30" t="e">
        <f t="shared" si="32"/>
        <v>#VALUE!</v>
      </c>
      <c r="AR86" s="30" t="e">
        <f t="shared" si="29"/>
        <v>#VALUE!</v>
      </c>
      <c r="AS86" s="30" t="e">
        <f t="shared" si="33"/>
        <v>#VALUE!</v>
      </c>
      <c r="AT86" s="30" t="e">
        <f t="shared" si="30"/>
        <v>#VALUE!</v>
      </c>
      <c r="AU86" s="30" t="e">
        <f t="shared" si="34"/>
        <v>#VALUE!</v>
      </c>
      <c r="AV86" s="30" t="e">
        <f t="shared" si="31"/>
        <v>#VALUE!</v>
      </c>
      <c r="AW86" s="30" t="e">
        <f t="shared" si="35"/>
        <v>#VALUE!</v>
      </c>
      <c r="AX86" s="28" t="b">
        <f t="shared" si="22"/>
        <v>1</v>
      </c>
      <c r="AY86" s="28">
        <v>81</v>
      </c>
    </row>
    <row r="87" spans="1:51" ht="12.75">
      <c r="A87" s="21"/>
      <c r="B87" s="22"/>
      <c r="C87" s="9"/>
      <c r="D87" s="17"/>
      <c r="E87" s="26"/>
      <c r="F87" s="27">
        <f>IF(E87&gt;0,COUNTIF(E$6:E87,E87),"")</f>
      </c>
      <c r="G87" s="21"/>
      <c r="H87" s="22"/>
      <c r="I87" s="191"/>
      <c r="J87" s="69"/>
      <c r="K87" s="66">
        <f t="shared" si="23"/>
      </c>
      <c r="L87" s="46">
        <f t="shared" si="24"/>
      </c>
      <c r="M87" s="43"/>
      <c r="N87" s="15"/>
      <c r="O87" s="15"/>
      <c r="P87" s="15"/>
      <c r="Q87" s="183">
        <f t="shared" si="25"/>
      </c>
      <c r="R87" s="48"/>
      <c r="S87" s="49"/>
      <c r="T87" s="49"/>
      <c r="U87" s="49"/>
      <c r="V87" s="49"/>
      <c r="W87" s="49"/>
      <c r="X87" s="49"/>
      <c r="Y87" s="49"/>
      <c r="Z87" s="49"/>
      <c r="AA87" s="49"/>
      <c r="AB87" s="49"/>
      <c r="AC87" s="49"/>
      <c r="AD87" s="49"/>
      <c r="AE87" s="49"/>
      <c r="AF87" s="49"/>
      <c r="AG87" s="47">
        <f t="shared" si="21"/>
      </c>
      <c r="AL87" s="28">
        <v>87</v>
      </c>
      <c r="AN87" s="30">
        <f t="shared" si="26"/>
        <v>82</v>
      </c>
      <c r="AO87" s="30" t="e">
        <f t="shared" si="27"/>
        <v>#VALUE!</v>
      </c>
      <c r="AP87" s="30" t="e">
        <f t="shared" si="28"/>
        <v>#VALUE!</v>
      </c>
      <c r="AQ87" s="30" t="e">
        <f t="shared" si="32"/>
        <v>#VALUE!</v>
      </c>
      <c r="AR87" s="30" t="e">
        <f t="shared" si="29"/>
        <v>#VALUE!</v>
      </c>
      <c r="AS87" s="30" t="e">
        <f t="shared" si="33"/>
        <v>#VALUE!</v>
      </c>
      <c r="AT87" s="30" t="e">
        <f t="shared" si="30"/>
        <v>#VALUE!</v>
      </c>
      <c r="AU87" s="30" t="e">
        <f t="shared" si="34"/>
        <v>#VALUE!</v>
      </c>
      <c r="AV87" s="30" t="e">
        <f t="shared" si="31"/>
        <v>#VALUE!</v>
      </c>
      <c r="AW87" s="30" t="e">
        <f t="shared" si="35"/>
        <v>#VALUE!</v>
      </c>
      <c r="AX87" s="28" t="b">
        <f t="shared" si="22"/>
        <v>1</v>
      </c>
      <c r="AY87" s="28">
        <v>82</v>
      </c>
    </row>
    <row r="88" spans="1:51" ht="12.75">
      <c r="A88" s="21"/>
      <c r="B88" s="22"/>
      <c r="C88" s="9"/>
      <c r="D88" s="17"/>
      <c r="E88" s="26"/>
      <c r="F88" s="27">
        <f>IF(E88&gt;0,COUNTIF(E$6:E88,E88),"")</f>
      </c>
      <c r="G88" s="21"/>
      <c r="H88" s="22"/>
      <c r="I88" s="191"/>
      <c r="J88" s="69"/>
      <c r="K88" s="66">
        <f t="shared" si="23"/>
      </c>
      <c r="L88" s="46">
        <f t="shared" si="24"/>
      </c>
      <c r="M88" s="43"/>
      <c r="N88" s="15"/>
      <c r="O88" s="15"/>
      <c r="P88" s="15"/>
      <c r="Q88" s="183">
        <f t="shared" si="25"/>
      </c>
      <c r="R88" s="48"/>
      <c r="S88" s="49"/>
      <c r="T88" s="49"/>
      <c r="U88" s="49"/>
      <c r="V88" s="49"/>
      <c r="W88" s="49"/>
      <c r="X88" s="49"/>
      <c r="Y88" s="49"/>
      <c r="Z88" s="49"/>
      <c r="AA88" s="49"/>
      <c r="AB88" s="49"/>
      <c r="AC88" s="49"/>
      <c r="AD88" s="49"/>
      <c r="AE88" s="49"/>
      <c r="AF88" s="49"/>
      <c r="AG88" s="47">
        <f t="shared" si="21"/>
      </c>
      <c r="AL88" s="28">
        <v>88</v>
      </c>
      <c r="AN88" s="30">
        <f t="shared" si="26"/>
        <v>83</v>
      </c>
      <c r="AO88" s="30" t="e">
        <f t="shared" si="27"/>
        <v>#VALUE!</v>
      </c>
      <c r="AP88" s="30" t="e">
        <f t="shared" si="28"/>
        <v>#VALUE!</v>
      </c>
      <c r="AQ88" s="30" t="e">
        <f t="shared" si="32"/>
        <v>#VALUE!</v>
      </c>
      <c r="AR88" s="30" t="e">
        <f t="shared" si="29"/>
        <v>#VALUE!</v>
      </c>
      <c r="AS88" s="30" t="e">
        <f t="shared" si="33"/>
        <v>#VALUE!</v>
      </c>
      <c r="AT88" s="30" t="e">
        <f t="shared" si="30"/>
        <v>#VALUE!</v>
      </c>
      <c r="AU88" s="30" t="e">
        <f t="shared" si="34"/>
        <v>#VALUE!</v>
      </c>
      <c r="AV88" s="30" t="e">
        <f t="shared" si="31"/>
        <v>#VALUE!</v>
      </c>
      <c r="AW88" s="30" t="e">
        <f t="shared" si="35"/>
        <v>#VALUE!</v>
      </c>
      <c r="AX88" s="28" t="b">
        <f t="shared" si="22"/>
        <v>1</v>
      </c>
      <c r="AY88" s="28">
        <v>83</v>
      </c>
    </row>
    <row r="89" spans="1:51" ht="12.75">
      <c r="A89" s="21"/>
      <c r="B89" s="22"/>
      <c r="C89" s="9"/>
      <c r="D89" s="17"/>
      <c r="E89" s="26"/>
      <c r="F89" s="27">
        <f>IF(E89&gt;0,COUNTIF(E$6:E89,E89),"")</f>
      </c>
      <c r="G89" s="21"/>
      <c r="H89" s="22"/>
      <c r="I89" s="191"/>
      <c r="J89" s="69"/>
      <c r="K89" s="66">
        <f t="shared" si="23"/>
      </c>
      <c r="L89" s="46">
        <f t="shared" si="24"/>
      </c>
      <c r="M89" s="43"/>
      <c r="N89" s="15"/>
      <c r="O89" s="15"/>
      <c r="P89" s="15"/>
      <c r="Q89" s="183">
        <f t="shared" si="25"/>
      </c>
      <c r="R89" s="48"/>
      <c r="S89" s="49"/>
      <c r="T89" s="49"/>
      <c r="U89" s="49"/>
      <c r="V89" s="49"/>
      <c r="W89" s="49"/>
      <c r="X89" s="49"/>
      <c r="Y89" s="49"/>
      <c r="Z89" s="49"/>
      <c r="AA89" s="49"/>
      <c r="AB89" s="49"/>
      <c r="AC89" s="49"/>
      <c r="AD89" s="49"/>
      <c r="AE89" s="49"/>
      <c r="AF89" s="49"/>
      <c r="AG89" s="47">
        <f t="shared" si="21"/>
      </c>
      <c r="AL89" s="28">
        <v>89</v>
      </c>
      <c r="AN89" s="30">
        <f t="shared" si="26"/>
        <v>84</v>
      </c>
      <c r="AO89" s="30" t="e">
        <f t="shared" si="27"/>
        <v>#VALUE!</v>
      </c>
      <c r="AP89" s="30" t="e">
        <f t="shared" si="28"/>
        <v>#VALUE!</v>
      </c>
      <c r="AQ89" s="30" t="e">
        <f t="shared" si="32"/>
        <v>#VALUE!</v>
      </c>
      <c r="AR89" s="30" t="e">
        <f t="shared" si="29"/>
        <v>#VALUE!</v>
      </c>
      <c r="AS89" s="30" t="e">
        <f t="shared" si="33"/>
        <v>#VALUE!</v>
      </c>
      <c r="AT89" s="30" t="e">
        <f t="shared" si="30"/>
        <v>#VALUE!</v>
      </c>
      <c r="AU89" s="30" t="e">
        <f t="shared" si="34"/>
        <v>#VALUE!</v>
      </c>
      <c r="AV89" s="30" t="e">
        <f t="shared" si="31"/>
        <v>#VALUE!</v>
      </c>
      <c r="AW89" s="30" t="e">
        <f t="shared" si="35"/>
        <v>#VALUE!</v>
      </c>
      <c r="AX89" s="28" t="b">
        <f t="shared" si="22"/>
        <v>1</v>
      </c>
      <c r="AY89" s="28">
        <v>84</v>
      </c>
    </row>
    <row r="90" spans="1:51" ht="12.75">
      <c r="A90" s="21"/>
      <c r="B90" s="22"/>
      <c r="C90" s="9"/>
      <c r="D90" s="17"/>
      <c r="E90" s="26"/>
      <c r="F90" s="27">
        <f>IF(E90&gt;0,COUNTIF(E$6:E90,E90),"")</f>
      </c>
      <c r="G90" s="21"/>
      <c r="H90" s="22"/>
      <c r="I90" s="191"/>
      <c r="J90" s="69"/>
      <c r="K90" s="66">
        <f t="shared" si="23"/>
      </c>
      <c r="L90" s="46">
        <f t="shared" si="24"/>
      </c>
      <c r="M90" s="43"/>
      <c r="N90" s="15"/>
      <c r="O90" s="15"/>
      <c r="P90" s="15"/>
      <c r="Q90" s="183">
        <f t="shared" si="25"/>
      </c>
      <c r="R90" s="48"/>
      <c r="S90" s="49"/>
      <c r="T90" s="49"/>
      <c r="U90" s="49"/>
      <c r="V90" s="49"/>
      <c r="W90" s="49"/>
      <c r="X90" s="49"/>
      <c r="Y90" s="49"/>
      <c r="Z90" s="49"/>
      <c r="AA90" s="49"/>
      <c r="AB90" s="49"/>
      <c r="AC90" s="49"/>
      <c r="AD90" s="49"/>
      <c r="AE90" s="49"/>
      <c r="AF90" s="49"/>
      <c r="AG90" s="47">
        <f t="shared" si="21"/>
      </c>
      <c r="AL90" s="28">
        <v>90</v>
      </c>
      <c r="AN90" s="30">
        <f t="shared" si="26"/>
        <v>85</v>
      </c>
      <c r="AO90" s="30" t="e">
        <f t="shared" si="27"/>
        <v>#VALUE!</v>
      </c>
      <c r="AP90" s="30" t="e">
        <f t="shared" si="28"/>
        <v>#VALUE!</v>
      </c>
      <c r="AQ90" s="30" t="e">
        <f t="shared" si="32"/>
        <v>#VALUE!</v>
      </c>
      <c r="AR90" s="30" t="e">
        <f t="shared" si="29"/>
        <v>#VALUE!</v>
      </c>
      <c r="AS90" s="30" t="e">
        <f t="shared" si="33"/>
        <v>#VALUE!</v>
      </c>
      <c r="AT90" s="30" t="e">
        <f t="shared" si="30"/>
        <v>#VALUE!</v>
      </c>
      <c r="AU90" s="30" t="e">
        <f t="shared" si="34"/>
        <v>#VALUE!</v>
      </c>
      <c r="AV90" s="30" t="e">
        <f t="shared" si="31"/>
        <v>#VALUE!</v>
      </c>
      <c r="AW90" s="30" t="e">
        <f t="shared" si="35"/>
        <v>#VALUE!</v>
      </c>
      <c r="AX90" s="28" t="b">
        <f t="shared" si="22"/>
        <v>1</v>
      </c>
      <c r="AY90" s="28">
        <v>85</v>
      </c>
    </row>
    <row r="91" spans="1:51" ht="12.75">
      <c r="A91" s="21"/>
      <c r="B91" s="22"/>
      <c r="C91" s="9"/>
      <c r="D91" s="17"/>
      <c r="E91" s="26"/>
      <c r="F91" s="27">
        <f>IF(E91&gt;0,COUNTIF(E$6:E91,E91),"")</f>
      </c>
      <c r="G91" s="21"/>
      <c r="H91" s="22"/>
      <c r="I91" s="191"/>
      <c r="J91" s="69"/>
      <c r="K91" s="66">
        <f t="shared" si="23"/>
      </c>
      <c r="L91" s="46">
        <f t="shared" si="24"/>
      </c>
      <c r="M91" s="43"/>
      <c r="N91" s="15"/>
      <c r="O91" s="15"/>
      <c r="P91" s="15"/>
      <c r="Q91" s="183">
        <f t="shared" si="25"/>
      </c>
      <c r="R91" s="48"/>
      <c r="S91" s="49"/>
      <c r="T91" s="49"/>
      <c r="U91" s="49"/>
      <c r="V91" s="49"/>
      <c r="W91" s="49"/>
      <c r="X91" s="49"/>
      <c r="Y91" s="49"/>
      <c r="Z91" s="49"/>
      <c r="AA91" s="49"/>
      <c r="AB91" s="49"/>
      <c r="AC91" s="49"/>
      <c r="AD91" s="49"/>
      <c r="AE91" s="49"/>
      <c r="AF91" s="49"/>
      <c r="AG91" s="47">
        <f t="shared" si="21"/>
      </c>
      <c r="AL91" s="28" t="s">
        <v>284</v>
      </c>
      <c r="AN91" s="30">
        <f t="shared" si="26"/>
        <v>86</v>
      </c>
      <c r="AO91" s="30" t="e">
        <f t="shared" si="27"/>
        <v>#VALUE!</v>
      </c>
      <c r="AP91" s="30" t="e">
        <f t="shared" si="28"/>
        <v>#VALUE!</v>
      </c>
      <c r="AQ91" s="30" t="e">
        <f t="shared" si="32"/>
        <v>#VALUE!</v>
      </c>
      <c r="AR91" s="30" t="e">
        <f t="shared" si="29"/>
        <v>#VALUE!</v>
      </c>
      <c r="AS91" s="30" t="e">
        <f t="shared" si="33"/>
        <v>#VALUE!</v>
      </c>
      <c r="AT91" s="30" t="e">
        <f t="shared" si="30"/>
        <v>#VALUE!</v>
      </c>
      <c r="AU91" s="30" t="e">
        <f t="shared" si="34"/>
        <v>#VALUE!</v>
      </c>
      <c r="AV91" s="30" t="e">
        <f t="shared" si="31"/>
        <v>#VALUE!</v>
      </c>
      <c r="AW91" s="30" t="e">
        <f t="shared" si="35"/>
        <v>#VALUE!</v>
      </c>
      <c r="AX91" s="28" t="b">
        <f t="shared" si="22"/>
        <v>1</v>
      </c>
      <c r="AY91" s="28">
        <v>86</v>
      </c>
    </row>
    <row r="92" spans="1:51" ht="12.75">
      <c r="A92" s="21"/>
      <c r="B92" s="22"/>
      <c r="C92" s="9"/>
      <c r="D92" s="17"/>
      <c r="E92" s="26"/>
      <c r="F92" s="27">
        <f>IF(E92&gt;0,COUNTIF(E$6:E92,E92),"")</f>
      </c>
      <c r="G92" s="21"/>
      <c r="H92" s="22"/>
      <c r="I92" s="191"/>
      <c r="J92" s="69"/>
      <c r="K92" s="66">
        <f t="shared" si="23"/>
      </c>
      <c r="L92" s="46">
        <f t="shared" si="24"/>
      </c>
      <c r="M92" s="43"/>
      <c r="N92" s="15"/>
      <c r="O92" s="15"/>
      <c r="P92" s="15"/>
      <c r="Q92" s="183">
        <f t="shared" si="25"/>
      </c>
      <c r="R92" s="48"/>
      <c r="S92" s="49"/>
      <c r="T92" s="49"/>
      <c r="U92" s="49"/>
      <c r="V92" s="49"/>
      <c r="W92" s="49"/>
      <c r="X92" s="49"/>
      <c r="Y92" s="49"/>
      <c r="Z92" s="49"/>
      <c r="AA92" s="49"/>
      <c r="AB92" s="49"/>
      <c r="AC92" s="49"/>
      <c r="AD92" s="49"/>
      <c r="AE92" s="49"/>
      <c r="AF92" s="49"/>
      <c r="AG92" s="47">
        <f t="shared" si="21"/>
      </c>
      <c r="AN92" s="30">
        <f t="shared" si="26"/>
        <v>87</v>
      </c>
      <c r="AO92" s="30" t="e">
        <f t="shared" si="27"/>
        <v>#VALUE!</v>
      </c>
      <c r="AP92" s="30" t="e">
        <f t="shared" si="28"/>
        <v>#VALUE!</v>
      </c>
      <c r="AQ92" s="30" t="e">
        <f t="shared" si="32"/>
        <v>#VALUE!</v>
      </c>
      <c r="AR92" s="30" t="e">
        <f t="shared" si="29"/>
        <v>#VALUE!</v>
      </c>
      <c r="AS92" s="30" t="e">
        <f t="shared" si="33"/>
        <v>#VALUE!</v>
      </c>
      <c r="AT92" s="30" t="e">
        <f t="shared" si="30"/>
        <v>#VALUE!</v>
      </c>
      <c r="AU92" s="30" t="e">
        <f t="shared" si="34"/>
        <v>#VALUE!</v>
      </c>
      <c r="AV92" s="30" t="e">
        <f t="shared" si="31"/>
        <v>#VALUE!</v>
      </c>
      <c r="AW92" s="30" t="e">
        <f t="shared" si="35"/>
        <v>#VALUE!</v>
      </c>
      <c r="AX92" s="28" t="b">
        <f t="shared" si="22"/>
        <v>1</v>
      </c>
      <c r="AY92" s="28">
        <v>87</v>
      </c>
    </row>
    <row r="93" spans="1:51" ht="12.75">
      <c r="A93" s="21"/>
      <c r="B93" s="22"/>
      <c r="C93" s="9"/>
      <c r="D93" s="17"/>
      <c r="E93" s="26"/>
      <c r="F93" s="27">
        <f>IF(E93&gt;0,COUNTIF(E$6:E93,E93),"")</f>
      </c>
      <c r="G93" s="21"/>
      <c r="H93" s="22"/>
      <c r="I93" s="191"/>
      <c r="J93" s="69"/>
      <c r="K93" s="66">
        <f t="shared" si="23"/>
      </c>
      <c r="L93" s="46">
        <f t="shared" si="24"/>
      </c>
      <c r="M93" s="43"/>
      <c r="N93" s="15"/>
      <c r="O93" s="15"/>
      <c r="P93" s="15"/>
      <c r="Q93" s="183">
        <f t="shared" si="25"/>
      </c>
      <c r="R93" s="48"/>
      <c r="S93" s="49"/>
      <c r="T93" s="49"/>
      <c r="U93" s="49"/>
      <c r="V93" s="49"/>
      <c r="W93" s="49"/>
      <c r="X93" s="49"/>
      <c r="Y93" s="49"/>
      <c r="Z93" s="49"/>
      <c r="AA93" s="49"/>
      <c r="AB93" s="49"/>
      <c r="AC93" s="49"/>
      <c r="AD93" s="49"/>
      <c r="AE93" s="49"/>
      <c r="AF93" s="49"/>
      <c r="AG93" s="47">
        <f t="shared" si="21"/>
      </c>
      <c r="AN93" s="30">
        <f t="shared" si="26"/>
        <v>88</v>
      </c>
      <c r="AO93" s="30" t="e">
        <f t="shared" si="27"/>
        <v>#VALUE!</v>
      </c>
      <c r="AP93" s="30" t="e">
        <f t="shared" si="28"/>
        <v>#VALUE!</v>
      </c>
      <c r="AQ93" s="30" t="e">
        <f t="shared" si="32"/>
        <v>#VALUE!</v>
      </c>
      <c r="AR93" s="30" t="e">
        <f t="shared" si="29"/>
        <v>#VALUE!</v>
      </c>
      <c r="AS93" s="30" t="e">
        <f t="shared" si="33"/>
        <v>#VALUE!</v>
      </c>
      <c r="AT93" s="30" t="e">
        <f t="shared" si="30"/>
        <v>#VALUE!</v>
      </c>
      <c r="AU93" s="30" t="e">
        <f t="shared" si="34"/>
        <v>#VALUE!</v>
      </c>
      <c r="AV93" s="30" t="e">
        <f t="shared" si="31"/>
        <v>#VALUE!</v>
      </c>
      <c r="AW93" s="30" t="e">
        <f t="shared" si="35"/>
        <v>#VALUE!</v>
      </c>
      <c r="AX93" s="28" t="b">
        <f t="shared" si="22"/>
        <v>1</v>
      </c>
      <c r="AY93" s="28">
        <v>88</v>
      </c>
    </row>
    <row r="94" spans="1:51" ht="12.75">
      <c r="A94" s="21"/>
      <c r="B94" s="22"/>
      <c r="C94" s="9"/>
      <c r="D94" s="17"/>
      <c r="E94" s="26"/>
      <c r="F94" s="27">
        <f>IF(E94&gt;0,COUNTIF(E$6:E94,E94),"")</f>
      </c>
      <c r="G94" s="21"/>
      <c r="H94" s="22"/>
      <c r="I94" s="191"/>
      <c r="J94" s="69"/>
      <c r="K94" s="66">
        <f t="shared" si="23"/>
      </c>
      <c r="L94" s="46">
        <f t="shared" si="24"/>
      </c>
      <c r="M94" s="43"/>
      <c r="N94" s="15"/>
      <c r="O94" s="15"/>
      <c r="P94" s="15"/>
      <c r="Q94" s="183">
        <f t="shared" si="25"/>
      </c>
      <c r="R94" s="48"/>
      <c r="S94" s="49"/>
      <c r="T94" s="49"/>
      <c r="U94" s="49"/>
      <c r="V94" s="49"/>
      <c r="W94" s="49"/>
      <c r="X94" s="49"/>
      <c r="Y94" s="49"/>
      <c r="Z94" s="49"/>
      <c r="AA94" s="49"/>
      <c r="AB94" s="49"/>
      <c r="AC94" s="49"/>
      <c r="AD94" s="49"/>
      <c r="AE94" s="49"/>
      <c r="AF94" s="49"/>
      <c r="AG94" s="47">
        <f t="shared" si="21"/>
      </c>
      <c r="AN94" s="30">
        <f t="shared" si="26"/>
        <v>89</v>
      </c>
      <c r="AO94" s="30" t="e">
        <f t="shared" si="27"/>
        <v>#VALUE!</v>
      </c>
      <c r="AP94" s="30" t="e">
        <f t="shared" si="28"/>
        <v>#VALUE!</v>
      </c>
      <c r="AQ94" s="30" t="e">
        <f t="shared" si="32"/>
        <v>#VALUE!</v>
      </c>
      <c r="AR94" s="30" t="e">
        <f t="shared" si="29"/>
        <v>#VALUE!</v>
      </c>
      <c r="AS94" s="30" t="e">
        <f t="shared" si="33"/>
        <v>#VALUE!</v>
      </c>
      <c r="AT94" s="30" t="e">
        <f t="shared" si="30"/>
        <v>#VALUE!</v>
      </c>
      <c r="AU94" s="30" t="e">
        <f t="shared" si="34"/>
        <v>#VALUE!</v>
      </c>
      <c r="AV94" s="30" t="e">
        <f t="shared" si="31"/>
        <v>#VALUE!</v>
      </c>
      <c r="AW94" s="30" t="e">
        <f t="shared" si="35"/>
        <v>#VALUE!</v>
      </c>
      <c r="AX94" s="28" t="b">
        <f t="shared" si="22"/>
        <v>1</v>
      </c>
      <c r="AY94" s="28">
        <v>89</v>
      </c>
    </row>
    <row r="95" spans="1:51" ht="12.75">
      <c r="A95" s="21"/>
      <c r="B95" s="22"/>
      <c r="C95" s="9"/>
      <c r="D95" s="17"/>
      <c r="E95" s="26"/>
      <c r="F95" s="27">
        <f>IF(E95&gt;0,COUNTIF(E$6:E95,E95),"")</f>
      </c>
      <c r="G95" s="21"/>
      <c r="H95" s="22"/>
      <c r="I95" s="191"/>
      <c r="J95" s="69"/>
      <c r="K95" s="66">
        <f t="shared" si="23"/>
      </c>
      <c r="L95" s="46">
        <f t="shared" si="24"/>
      </c>
      <c r="M95" s="43"/>
      <c r="N95" s="15"/>
      <c r="O95" s="15"/>
      <c r="P95" s="15"/>
      <c r="Q95" s="183">
        <f t="shared" si="25"/>
      </c>
      <c r="R95" s="48"/>
      <c r="S95" s="49"/>
      <c r="T95" s="49"/>
      <c r="U95" s="49"/>
      <c r="V95" s="49"/>
      <c r="W95" s="49"/>
      <c r="X95" s="49"/>
      <c r="Y95" s="49"/>
      <c r="Z95" s="49"/>
      <c r="AA95" s="49"/>
      <c r="AB95" s="49"/>
      <c r="AC95" s="49"/>
      <c r="AD95" s="49"/>
      <c r="AE95" s="49"/>
      <c r="AF95" s="49"/>
      <c r="AG95" s="47">
        <f t="shared" si="21"/>
      </c>
      <c r="AN95" s="30">
        <f t="shared" si="26"/>
        <v>90</v>
      </c>
      <c r="AO95" s="30" t="e">
        <f t="shared" si="27"/>
        <v>#VALUE!</v>
      </c>
      <c r="AP95" s="30" t="e">
        <f t="shared" si="28"/>
        <v>#VALUE!</v>
      </c>
      <c r="AQ95" s="30" t="e">
        <f t="shared" si="32"/>
        <v>#VALUE!</v>
      </c>
      <c r="AR95" s="30" t="e">
        <f t="shared" si="29"/>
        <v>#VALUE!</v>
      </c>
      <c r="AS95" s="30" t="e">
        <f t="shared" si="33"/>
        <v>#VALUE!</v>
      </c>
      <c r="AT95" s="30" t="e">
        <f t="shared" si="30"/>
        <v>#VALUE!</v>
      </c>
      <c r="AU95" s="30" t="e">
        <f t="shared" si="34"/>
        <v>#VALUE!</v>
      </c>
      <c r="AV95" s="30" t="e">
        <f t="shared" si="31"/>
        <v>#VALUE!</v>
      </c>
      <c r="AW95" s="30" t="e">
        <f t="shared" si="35"/>
        <v>#VALUE!</v>
      </c>
      <c r="AX95" s="28" t="b">
        <f t="shared" si="22"/>
        <v>1</v>
      </c>
      <c r="AY95" s="28">
        <v>90</v>
      </c>
    </row>
    <row r="96" spans="1:51" ht="12.75">
      <c r="A96" s="21"/>
      <c r="B96" s="22"/>
      <c r="C96" s="9"/>
      <c r="D96" s="17"/>
      <c r="E96" s="26"/>
      <c r="F96" s="27">
        <f>IF(E96&gt;0,COUNTIF(E$6:E96,E96),"")</f>
      </c>
      <c r="G96" s="21"/>
      <c r="H96" s="22"/>
      <c r="I96" s="191"/>
      <c r="J96" s="69"/>
      <c r="K96" s="66">
        <f t="shared" si="23"/>
      </c>
      <c r="L96" s="46">
        <f t="shared" si="24"/>
      </c>
      <c r="M96" s="43"/>
      <c r="N96" s="15"/>
      <c r="O96" s="15"/>
      <c r="P96" s="15"/>
      <c r="Q96" s="183">
        <f t="shared" si="25"/>
      </c>
      <c r="R96" s="48"/>
      <c r="S96" s="49"/>
      <c r="T96" s="49"/>
      <c r="U96" s="49"/>
      <c r="V96" s="49"/>
      <c r="W96" s="49"/>
      <c r="X96" s="49"/>
      <c r="Y96" s="49"/>
      <c r="Z96" s="49"/>
      <c r="AA96" s="49"/>
      <c r="AB96" s="49"/>
      <c r="AC96" s="49"/>
      <c r="AD96" s="49"/>
      <c r="AE96" s="49"/>
      <c r="AF96" s="49"/>
      <c r="AG96" s="47">
        <f t="shared" si="21"/>
      </c>
      <c r="AN96" s="30">
        <f t="shared" si="26"/>
        <v>91</v>
      </c>
      <c r="AO96" s="30" t="e">
        <f t="shared" si="27"/>
        <v>#VALUE!</v>
      </c>
      <c r="AP96" s="30" t="e">
        <f t="shared" si="28"/>
        <v>#VALUE!</v>
      </c>
      <c r="AQ96" s="30" t="e">
        <f t="shared" si="32"/>
        <v>#VALUE!</v>
      </c>
      <c r="AR96" s="30" t="e">
        <f t="shared" si="29"/>
        <v>#VALUE!</v>
      </c>
      <c r="AS96" s="30" t="e">
        <f t="shared" si="33"/>
        <v>#VALUE!</v>
      </c>
      <c r="AT96" s="30" t="e">
        <f t="shared" si="30"/>
        <v>#VALUE!</v>
      </c>
      <c r="AU96" s="30" t="e">
        <f t="shared" si="34"/>
        <v>#VALUE!</v>
      </c>
      <c r="AV96" s="30" t="e">
        <f t="shared" si="31"/>
        <v>#VALUE!</v>
      </c>
      <c r="AW96" s="30" t="e">
        <f t="shared" si="35"/>
        <v>#VALUE!</v>
      </c>
      <c r="AX96" s="28" t="b">
        <f t="shared" si="22"/>
        <v>1</v>
      </c>
      <c r="AY96" s="28">
        <v>91</v>
      </c>
    </row>
    <row r="97" spans="1:51" ht="12.75">
      <c r="A97" s="21"/>
      <c r="B97" s="22"/>
      <c r="C97" s="9"/>
      <c r="D97" s="17"/>
      <c r="E97" s="26"/>
      <c r="F97" s="27">
        <f>IF(E97&gt;0,COUNTIF(E$6:E97,E97),"")</f>
      </c>
      <c r="G97" s="21"/>
      <c r="H97" s="22"/>
      <c r="I97" s="191"/>
      <c r="J97" s="69"/>
      <c r="K97" s="66">
        <f t="shared" si="23"/>
      </c>
      <c r="L97" s="46">
        <f t="shared" si="24"/>
      </c>
      <c r="M97" s="43"/>
      <c r="N97" s="15"/>
      <c r="O97" s="15"/>
      <c r="P97" s="15"/>
      <c r="Q97" s="183">
        <f t="shared" si="25"/>
      </c>
      <c r="R97" s="48"/>
      <c r="S97" s="49"/>
      <c r="T97" s="49"/>
      <c r="U97" s="49"/>
      <c r="V97" s="49"/>
      <c r="W97" s="49"/>
      <c r="X97" s="49"/>
      <c r="Y97" s="49"/>
      <c r="Z97" s="49"/>
      <c r="AA97" s="49"/>
      <c r="AB97" s="49"/>
      <c r="AC97" s="49"/>
      <c r="AD97" s="49"/>
      <c r="AE97" s="49"/>
      <c r="AF97" s="49"/>
      <c r="AG97" s="47">
        <f t="shared" si="21"/>
      </c>
      <c r="AN97" s="30">
        <f t="shared" si="26"/>
        <v>92</v>
      </c>
      <c r="AO97" s="30" t="e">
        <f t="shared" si="27"/>
        <v>#VALUE!</v>
      </c>
      <c r="AP97" s="30" t="e">
        <f t="shared" si="28"/>
        <v>#VALUE!</v>
      </c>
      <c r="AQ97" s="30" t="e">
        <f t="shared" si="32"/>
        <v>#VALUE!</v>
      </c>
      <c r="AR97" s="30" t="e">
        <f t="shared" si="29"/>
        <v>#VALUE!</v>
      </c>
      <c r="AS97" s="30" t="e">
        <f t="shared" si="33"/>
        <v>#VALUE!</v>
      </c>
      <c r="AT97" s="30" t="e">
        <f t="shared" si="30"/>
        <v>#VALUE!</v>
      </c>
      <c r="AU97" s="30" t="e">
        <f t="shared" si="34"/>
        <v>#VALUE!</v>
      </c>
      <c r="AV97" s="30" t="e">
        <f t="shared" si="31"/>
        <v>#VALUE!</v>
      </c>
      <c r="AW97" s="30" t="e">
        <f t="shared" si="35"/>
        <v>#VALUE!</v>
      </c>
      <c r="AX97" s="28" t="b">
        <f t="shared" si="22"/>
        <v>1</v>
      </c>
      <c r="AY97" s="28">
        <v>92</v>
      </c>
    </row>
    <row r="98" spans="1:51" ht="12.75">
      <c r="A98" s="21"/>
      <c r="B98" s="22"/>
      <c r="C98" s="9"/>
      <c r="D98" s="17"/>
      <c r="E98" s="26"/>
      <c r="F98" s="27">
        <f>IF(E98&gt;0,COUNTIF(E$6:E98,E98),"")</f>
      </c>
      <c r="G98" s="21"/>
      <c r="H98" s="22"/>
      <c r="I98" s="191"/>
      <c r="J98" s="69"/>
      <c r="K98" s="66">
        <f t="shared" si="23"/>
      </c>
      <c r="L98" s="46">
        <f t="shared" si="24"/>
      </c>
      <c r="M98" s="43"/>
      <c r="N98" s="15"/>
      <c r="O98" s="15"/>
      <c r="P98" s="15"/>
      <c r="Q98" s="183">
        <f t="shared" si="25"/>
      </c>
      <c r="R98" s="48"/>
      <c r="S98" s="49"/>
      <c r="T98" s="49"/>
      <c r="U98" s="49"/>
      <c r="V98" s="49"/>
      <c r="W98" s="49"/>
      <c r="X98" s="49"/>
      <c r="Y98" s="49"/>
      <c r="Z98" s="49"/>
      <c r="AA98" s="49"/>
      <c r="AB98" s="49"/>
      <c r="AC98" s="49"/>
      <c r="AD98" s="49"/>
      <c r="AE98" s="49"/>
      <c r="AF98" s="49"/>
      <c r="AG98" s="47">
        <f t="shared" si="21"/>
      </c>
      <c r="AN98" s="30">
        <f t="shared" si="26"/>
        <v>93</v>
      </c>
      <c r="AO98" s="30" t="e">
        <f t="shared" si="27"/>
        <v>#VALUE!</v>
      </c>
      <c r="AP98" s="30" t="e">
        <f t="shared" si="28"/>
        <v>#VALUE!</v>
      </c>
      <c r="AQ98" s="30" t="e">
        <f t="shared" si="32"/>
        <v>#VALUE!</v>
      </c>
      <c r="AR98" s="30" t="e">
        <f t="shared" si="29"/>
        <v>#VALUE!</v>
      </c>
      <c r="AS98" s="30" t="e">
        <f t="shared" si="33"/>
        <v>#VALUE!</v>
      </c>
      <c r="AT98" s="30" t="e">
        <f t="shared" si="30"/>
        <v>#VALUE!</v>
      </c>
      <c r="AU98" s="30" t="e">
        <f t="shared" si="34"/>
        <v>#VALUE!</v>
      </c>
      <c r="AV98" s="30" t="e">
        <f t="shared" si="31"/>
        <v>#VALUE!</v>
      </c>
      <c r="AW98" s="30" t="e">
        <f t="shared" si="35"/>
        <v>#VALUE!</v>
      </c>
      <c r="AX98" s="28" t="b">
        <f t="shared" si="22"/>
        <v>1</v>
      </c>
      <c r="AY98" s="28">
        <v>93</v>
      </c>
    </row>
    <row r="99" spans="1:51" ht="12.75">
      <c r="A99" s="21"/>
      <c r="B99" s="22"/>
      <c r="C99" s="9"/>
      <c r="D99" s="17"/>
      <c r="E99" s="26"/>
      <c r="F99" s="27">
        <f>IF(E99&gt;0,COUNTIF(E$6:E99,E99),"")</f>
      </c>
      <c r="G99" s="21"/>
      <c r="H99" s="22"/>
      <c r="I99" s="191"/>
      <c r="J99" s="69"/>
      <c r="K99" s="66">
        <f t="shared" si="23"/>
      </c>
      <c r="L99" s="46">
        <f t="shared" si="24"/>
      </c>
      <c r="M99" s="43"/>
      <c r="N99" s="15"/>
      <c r="O99" s="15"/>
      <c r="P99" s="15"/>
      <c r="Q99" s="183">
        <f t="shared" si="25"/>
      </c>
      <c r="R99" s="48"/>
      <c r="S99" s="49"/>
      <c r="T99" s="49"/>
      <c r="U99" s="49"/>
      <c r="V99" s="49"/>
      <c r="W99" s="49"/>
      <c r="X99" s="49"/>
      <c r="Y99" s="49"/>
      <c r="Z99" s="49"/>
      <c r="AA99" s="49"/>
      <c r="AB99" s="49"/>
      <c r="AC99" s="49"/>
      <c r="AD99" s="49"/>
      <c r="AE99" s="49"/>
      <c r="AF99" s="49"/>
      <c r="AG99" s="47">
        <f t="shared" si="21"/>
      </c>
      <c r="AN99" s="30">
        <f t="shared" si="26"/>
        <v>94</v>
      </c>
      <c r="AO99" s="30" t="e">
        <f t="shared" si="27"/>
        <v>#VALUE!</v>
      </c>
      <c r="AP99" s="30" t="e">
        <f t="shared" si="28"/>
        <v>#VALUE!</v>
      </c>
      <c r="AQ99" s="30" t="e">
        <f t="shared" si="32"/>
        <v>#VALUE!</v>
      </c>
      <c r="AR99" s="30" t="e">
        <f t="shared" si="29"/>
        <v>#VALUE!</v>
      </c>
      <c r="AS99" s="30" t="e">
        <f t="shared" si="33"/>
        <v>#VALUE!</v>
      </c>
      <c r="AT99" s="30" t="e">
        <f t="shared" si="30"/>
        <v>#VALUE!</v>
      </c>
      <c r="AU99" s="30" t="e">
        <f t="shared" si="34"/>
        <v>#VALUE!</v>
      </c>
      <c r="AV99" s="30" t="e">
        <f t="shared" si="31"/>
        <v>#VALUE!</v>
      </c>
      <c r="AW99" s="30" t="e">
        <f t="shared" si="35"/>
        <v>#VALUE!</v>
      </c>
      <c r="AX99" s="28" t="b">
        <f t="shared" si="22"/>
        <v>1</v>
      </c>
      <c r="AY99" s="28">
        <v>94</v>
      </c>
    </row>
    <row r="100" spans="1:51" ht="12.75">
      <c r="A100" s="21"/>
      <c r="B100" s="22"/>
      <c r="C100" s="9"/>
      <c r="D100" s="17"/>
      <c r="E100" s="26"/>
      <c r="F100" s="27">
        <f>IF(E100&gt;0,COUNTIF(E$6:E100,E100),"")</f>
      </c>
      <c r="G100" s="21"/>
      <c r="H100" s="22"/>
      <c r="I100" s="191"/>
      <c r="J100" s="69"/>
      <c r="K100" s="66">
        <f t="shared" si="23"/>
      </c>
      <c r="L100" s="46">
        <f t="shared" si="24"/>
      </c>
      <c r="M100" s="43"/>
      <c r="N100" s="15"/>
      <c r="O100" s="15"/>
      <c r="P100" s="15"/>
      <c r="Q100" s="183">
        <f t="shared" si="25"/>
      </c>
      <c r="R100" s="48"/>
      <c r="S100" s="49"/>
      <c r="T100" s="49"/>
      <c r="U100" s="49"/>
      <c r="V100" s="49"/>
      <c r="W100" s="49"/>
      <c r="X100" s="49"/>
      <c r="Y100" s="49"/>
      <c r="Z100" s="49"/>
      <c r="AA100" s="49"/>
      <c r="AB100" s="49"/>
      <c r="AC100" s="49"/>
      <c r="AD100" s="49"/>
      <c r="AE100" s="49"/>
      <c r="AF100" s="49"/>
      <c r="AG100" s="47">
        <f t="shared" si="21"/>
      </c>
      <c r="AN100" s="30">
        <f t="shared" si="26"/>
        <v>95</v>
      </c>
      <c r="AO100" s="30" t="e">
        <f t="shared" si="27"/>
        <v>#VALUE!</v>
      </c>
      <c r="AP100" s="30" t="e">
        <f t="shared" si="28"/>
        <v>#VALUE!</v>
      </c>
      <c r="AQ100" s="30" t="e">
        <f t="shared" si="32"/>
        <v>#VALUE!</v>
      </c>
      <c r="AR100" s="30" t="e">
        <f t="shared" si="29"/>
        <v>#VALUE!</v>
      </c>
      <c r="AS100" s="30" t="e">
        <f t="shared" si="33"/>
        <v>#VALUE!</v>
      </c>
      <c r="AT100" s="30" t="e">
        <f t="shared" si="30"/>
        <v>#VALUE!</v>
      </c>
      <c r="AU100" s="30" t="e">
        <f t="shared" si="34"/>
        <v>#VALUE!</v>
      </c>
      <c r="AV100" s="30" t="e">
        <f t="shared" si="31"/>
        <v>#VALUE!</v>
      </c>
      <c r="AW100" s="30" t="e">
        <f t="shared" si="35"/>
        <v>#VALUE!</v>
      </c>
      <c r="AX100" s="28" t="b">
        <f t="shared" si="22"/>
        <v>1</v>
      </c>
      <c r="AY100" s="28">
        <v>95</v>
      </c>
    </row>
    <row r="101" spans="1:51" ht="12.75">
      <c r="A101" s="21"/>
      <c r="B101" s="22"/>
      <c r="C101" s="9"/>
      <c r="D101" s="9"/>
      <c r="E101" s="26"/>
      <c r="F101" s="27">
        <f>IF(E101&gt;0,COUNTIF(E$6:E101,E101),"")</f>
      </c>
      <c r="G101" s="21"/>
      <c r="H101" s="22"/>
      <c r="I101" s="191"/>
      <c r="J101" s="69"/>
      <c r="K101" s="66">
        <f t="shared" si="23"/>
      </c>
      <c r="L101" s="46">
        <f t="shared" si="24"/>
      </c>
      <c r="M101" s="43"/>
      <c r="N101" s="15"/>
      <c r="O101" s="15"/>
      <c r="P101" s="15"/>
      <c r="Q101" s="183">
        <f t="shared" si="25"/>
      </c>
      <c r="R101" s="48"/>
      <c r="S101" s="49"/>
      <c r="T101" s="49"/>
      <c r="U101" s="49"/>
      <c r="V101" s="49"/>
      <c r="W101" s="49"/>
      <c r="X101" s="49"/>
      <c r="Y101" s="49"/>
      <c r="Z101" s="49"/>
      <c r="AA101" s="49"/>
      <c r="AB101" s="49"/>
      <c r="AC101" s="49"/>
      <c r="AD101" s="49"/>
      <c r="AE101" s="49"/>
      <c r="AF101" s="49"/>
      <c r="AG101" s="47">
        <f t="shared" si="21"/>
      </c>
      <c r="AN101" s="30">
        <f t="shared" si="26"/>
        <v>96</v>
      </c>
      <c r="AO101" s="30" t="e">
        <f t="shared" si="27"/>
        <v>#VALUE!</v>
      </c>
      <c r="AP101" s="30" t="e">
        <f t="shared" si="28"/>
        <v>#VALUE!</v>
      </c>
      <c r="AQ101" s="30" t="e">
        <f t="shared" si="32"/>
        <v>#VALUE!</v>
      </c>
      <c r="AR101" s="30" t="e">
        <f t="shared" si="29"/>
        <v>#VALUE!</v>
      </c>
      <c r="AS101" s="30" t="e">
        <f t="shared" si="33"/>
        <v>#VALUE!</v>
      </c>
      <c r="AT101" s="30" t="e">
        <f t="shared" si="30"/>
        <v>#VALUE!</v>
      </c>
      <c r="AU101" s="30" t="e">
        <f t="shared" si="34"/>
        <v>#VALUE!</v>
      </c>
      <c r="AV101" s="30" t="e">
        <f t="shared" si="31"/>
        <v>#VALUE!</v>
      </c>
      <c r="AW101" s="30" t="e">
        <f t="shared" si="35"/>
        <v>#VALUE!</v>
      </c>
      <c r="AX101" s="28" t="b">
        <f t="shared" si="22"/>
        <v>1</v>
      </c>
      <c r="AY101" s="28">
        <v>96</v>
      </c>
    </row>
    <row r="102" spans="1:51" ht="13.5" thickBot="1">
      <c r="A102" s="70"/>
      <c r="B102" s="71"/>
      <c r="C102" s="72"/>
      <c r="D102" s="73"/>
      <c r="E102" s="74"/>
      <c r="F102" s="27">
        <f>IF(E102&gt;0,COUNTIF(E$6:E102,E102),"")</f>
      </c>
      <c r="G102" s="70"/>
      <c r="H102" s="71"/>
      <c r="I102" s="192"/>
      <c r="J102" s="75"/>
      <c r="K102" s="76">
        <f t="shared" si="23"/>
      </c>
      <c r="L102" s="77">
        <f t="shared" si="24"/>
      </c>
      <c r="M102" s="78"/>
      <c r="N102" s="79"/>
      <c r="O102" s="79"/>
      <c r="P102" s="79"/>
      <c r="Q102" s="184">
        <f t="shared" si="25"/>
      </c>
      <c r="R102" s="48"/>
      <c r="S102" s="49"/>
      <c r="T102" s="49"/>
      <c r="U102" s="49"/>
      <c r="V102" s="49"/>
      <c r="W102" s="49"/>
      <c r="X102" s="49"/>
      <c r="Y102" s="49"/>
      <c r="Z102" s="49"/>
      <c r="AA102" s="49"/>
      <c r="AB102" s="49"/>
      <c r="AC102" s="49"/>
      <c r="AD102" s="49"/>
      <c r="AE102" s="49"/>
      <c r="AF102" s="49"/>
      <c r="AG102" s="47">
        <f t="shared" si="21"/>
      </c>
      <c r="AN102" s="30">
        <f t="shared" si="26"/>
        <v>97</v>
      </c>
      <c r="AO102" s="30" t="e">
        <f t="shared" si="27"/>
        <v>#VALUE!</v>
      </c>
      <c r="AP102" s="30" t="e">
        <f t="shared" si="28"/>
        <v>#VALUE!</v>
      </c>
      <c r="AQ102" s="30" t="e">
        <f t="shared" si="32"/>
        <v>#VALUE!</v>
      </c>
      <c r="AR102" s="30" t="e">
        <f t="shared" si="29"/>
        <v>#VALUE!</v>
      </c>
      <c r="AS102" s="30" t="e">
        <f t="shared" si="33"/>
        <v>#VALUE!</v>
      </c>
      <c r="AT102" s="30" t="e">
        <f t="shared" si="30"/>
        <v>#VALUE!</v>
      </c>
      <c r="AU102" s="30" t="e">
        <f t="shared" si="34"/>
        <v>#VALUE!</v>
      </c>
      <c r="AV102" s="30" t="e">
        <f t="shared" si="31"/>
        <v>#VALUE!</v>
      </c>
      <c r="AW102" s="30" t="e">
        <f t="shared" si="35"/>
        <v>#VALUE!</v>
      </c>
      <c r="AX102" s="28" t="b">
        <f aca="true" t="shared" si="36" ref="AX102:AX133">OR(COUNTIF(AN$1:AP$65536,AN102)&gt;1,COUNTIF(AN$1:AP$65536,AP102)&gt;1,COUNTIF(C$1:C$65536,C102))</f>
        <v>1</v>
      </c>
      <c r="AY102" s="28">
        <v>97</v>
      </c>
    </row>
    <row r="103" spans="1:51" ht="12.75">
      <c r="A103" s="104"/>
      <c r="B103" s="105"/>
      <c r="C103" s="106"/>
      <c r="D103" s="107"/>
      <c r="E103" s="81"/>
      <c r="F103" s="104"/>
      <c r="G103" s="81"/>
      <c r="H103" s="105"/>
      <c r="I103" s="105"/>
      <c r="J103" s="108"/>
      <c r="K103" s="109"/>
      <c r="L103" s="108"/>
      <c r="M103" s="108"/>
      <c r="N103" s="105"/>
      <c r="O103" s="105"/>
      <c r="P103" s="105"/>
      <c r="Q103" s="185">
        <f>SUM(Q6:Q102)</f>
        <v>0</v>
      </c>
      <c r="R103" s="48"/>
      <c r="S103" s="49"/>
      <c r="T103" s="49"/>
      <c r="U103" s="49"/>
      <c r="V103" s="49"/>
      <c r="W103" s="49"/>
      <c r="X103" s="49"/>
      <c r="Y103" s="49"/>
      <c r="Z103" s="49"/>
      <c r="AA103" s="49"/>
      <c r="AB103" s="49"/>
      <c r="AC103" s="49"/>
      <c r="AD103" s="49"/>
      <c r="AE103" s="49"/>
      <c r="AF103" s="49"/>
      <c r="AN103" s="30">
        <f t="shared" si="26"/>
        <v>98</v>
      </c>
      <c r="AO103" s="30" t="e">
        <f t="shared" si="27"/>
        <v>#VALUE!</v>
      </c>
      <c r="AP103" s="30" t="e">
        <f t="shared" si="28"/>
        <v>#VALUE!</v>
      </c>
      <c r="AQ103" s="30" t="e">
        <f t="shared" si="32"/>
        <v>#VALUE!</v>
      </c>
      <c r="AR103" s="30" t="e">
        <f t="shared" si="29"/>
        <v>#VALUE!</v>
      </c>
      <c r="AS103" s="30" t="e">
        <f t="shared" si="33"/>
        <v>#VALUE!</v>
      </c>
      <c r="AT103" s="30" t="e">
        <f t="shared" si="30"/>
        <v>#VALUE!</v>
      </c>
      <c r="AU103" s="30" t="e">
        <f t="shared" si="34"/>
        <v>#VALUE!</v>
      </c>
      <c r="AV103" s="30" t="e">
        <f t="shared" si="31"/>
        <v>#VALUE!</v>
      </c>
      <c r="AW103" s="30" t="e">
        <f t="shared" si="35"/>
        <v>#VALUE!</v>
      </c>
      <c r="AX103" s="28" t="b">
        <f t="shared" si="36"/>
        <v>1</v>
      </c>
      <c r="AY103" s="28">
        <v>98</v>
      </c>
    </row>
    <row r="104" spans="1:51" ht="12.75">
      <c r="A104" s="61"/>
      <c r="B104" s="110"/>
      <c r="C104" s="111"/>
      <c r="D104" s="62"/>
      <c r="E104" s="49"/>
      <c r="F104" s="61"/>
      <c r="G104" s="49"/>
      <c r="H104" s="110"/>
      <c r="I104" s="110"/>
      <c r="J104" s="112"/>
      <c r="K104" s="112"/>
      <c r="L104" s="112"/>
      <c r="M104" s="112"/>
      <c r="N104" s="112"/>
      <c r="O104" s="110"/>
      <c r="P104" s="110"/>
      <c r="Q104" s="86"/>
      <c r="R104" s="48"/>
      <c r="S104" s="49"/>
      <c r="T104" s="49"/>
      <c r="U104" s="49"/>
      <c r="V104" s="49"/>
      <c r="W104" s="49"/>
      <c r="X104" s="49"/>
      <c r="Y104" s="49"/>
      <c r="Z104" s="49"/>
      <c r="AA104" s="49"/>
      <c r="AB104" s="49"/>
      <c r="AC104" s="49"/>
      <c r="AD104" s="49"/>
      <c r="AE104" s="49"/>
      <c r="AF104" s="49"/>
      <c r="AN104" s="30">
        <f t="shared" si="26"/>
        <v>99</v>
      </c>
      <c r="AO104" s="30" t="e">
        <f t="shared" si="27"/>
        <v>#VALUE!</v>
      </c>
      <c r="AP104" s="30" t="e">
        <f t="shared" si="28"/>
        <v>#VALUE!</v>
      </c>
      <c r="AQ104" s="30" t="e">
        <f t="shared" si="32"/>
        <v>#VALUE!</v>
      </c>
      <c r="AR104" s="30" t="e">
        <f t="shared" si="29"/>
        <v>#VALUE!</v>
      </c>
      <c r="AS104" s="30" t="e">
        <f t="shared" si="33"/>
        <v>#VALUE!</v>
      </c>
      <c r="AT104" s="30" t="e">
        <f t="shared" si="30"/>
        <v>#VALUE!</v>
      </c>
      <c r="AU104" s="30" t="e">
        <f t="shared" si="34"/>
        <v>#VALUE!</v>
      </c>
      <c r="AV104" s="30" t="e">
        <f t="shared" si="31"/>
        <v>#VALUE!</v>
      </c>
      <c r="AW104" s="30" t="e">
        <f t="shared" si="35"/>
        <v>#VALUE!</v>
      </c>
      <c r="AX104" s="28" t="b">
        <f t="shared" si="36"/>
        <v>1</v>
      </c>
      <c r="AY104" s="28">
        <v>99</v>
      </c>
    </row>
    <row r="105" spans="1:51" ht="12.75">
      <c r="A105" s="61"/>
      <c r="B105" s="110"/>
      <c r="C105" s="111"/>
      <c r="D105" s="62"/>
      <c r="E105" s="49"/>
      <c r="F105" s="61"/>
      <c r="G105" s="49"/>
      <c r="H105" s="110"/>
      <c r="I105" s="110"/>
      <c r="J105" s="112"/>
      <c r="K105" s="112"/>
      <c r="L105" s="112"/>
      <c r="M105" s="112"/>
      <c r="N105" s="112"/>
      <c r="O105" s="110"/>
      <c r="P105" s="110"/>
      <c r="Q105" s="86"/>
      <c r="R105" s="48"/>
      <c r="S105" s="49"/>
      <c r="T105" s="49"/>
      <c r="U105" s="49"/>
      <c r="V105" s="49"/>
      <c r="W105" s="49"/>
      <c r="X105" s="49"/>
      <c r="Y105" s="49"/>
      <c r="Z105" s="49"/>
      <c r="AA105" s="49"/>
      <c r="AB105" s="49"/>
      <c r="AC105" s="49"/>
      <c r="AD105" s="49"/>
      <c r="AE105" s="49"/>
      <c r="AF105" s="49"/>
      <c r="AN105" s="30">
        <f t="shared" si="26"/>
        <v>100</v>
      </c>
      <c r="AO105" s="30" t="e">
        <f t="shared" si="27"/>
        <v>#VALUE!</v>
      </c>
      <c r="AP105" s="30" t="e">
        <f t="shared" si="28"/>
        <v>#VALUE!</v>
      </c>
      <c r="AQ105" s="30" t="e">
        <f t="shared" si="32"/>
        <v>#VALUE!</v>
      </c>
      <c r="AR105" s="30" t="e">
        <f t="shared" si="29"/>
        <v>#VALUE!</v>
      </c>
      <c r="AS105" s="30" t="e">
        <f t="shared" si="33"/>
        <v>#VALUE!</v>
      </c>
      <c r="AT105" s="30" t="e">
        <f t="shared" si="30"/>
        <v>#VALUE!</v>
      </c>
      <c r="AU105" s="30" t="e">
        <f t="shared" si="34"/>
        <v>#VALUE!</v>
      </c>
      <c r="AV105" s="30" t="e">
        <f t="shared" si="31"/>
        <v>#VALUE!</v>
      </c>
      <c r="AW105" s="30" t="e">
        <f t="shared" si="35"/>
        <v>#VALUE!</v>
      </c>
      <c r="AX105" s="28" t="b">
        <f t="shared" si="36"/>
        <v>1</v>
      </c>
      <c r="AY105" s="28">
        <v>100</v>
      </c>
    </row>
    <row r="106" spans="1:51" ht="12.75">
      <c r="A106" s="61"/>
      <c r="B106" s="110"/>
      <c r="C106" s="111"/>
      <c r="D106" s="62"/>
      <c r="E106" s="49"/>
      <c r="F106" s="61"/>
      <c r="G106" s="49"/>
      <c r="H106" s="110"/>
      <c r="I106" s="110"/>
      <c r="J106" s="112"/>
      <c r="K106" s="112"/>
      <c r="L106" s="112"/>
      <c r="M106" s="112"/>
      <c r="N106" s="112"/>
      <c r="O106" s="110"/>
      <c r="P106" s="110"/>
      <c r="Q106" s="86"/>
      <c r="R106" s="48"/>
      <c r="S106" s="49"/>
      <c r="T106" s="49"/>
      <c r="U106" s="49"/>
      <c r="V106" s="49"/>
      <c r="W106" s="49"/>
      <c r="X106" s="49"/>
      <c r="Y106" s="49"/>
      <c r="Z106" s="49"/>
      <c r="AA106" s="49"/>
      <c r="AB106" s="49"/>
      <c r="AC106" s="49"/>
      <c r="AD106" s="49"/>
      <c r="AE106" s="49"/>
      <c r="AF106" s="49"/>
      <c r="AN106" s="30">
        <f t="shared" si="26"/>
        <v>101</v>
      </c>
      <c r="AO106" s="30" t="e">
        <f t="shared" si="27"/>
        <v>#VALUE!</v>
      </c>
      <c r="AP106" s="30" t="e">
        <f t="shared" si="28"/>
        <v>#VALUE!</v>
      </c>
      <c r="AQ106" s="30" t="e">
        <f t="shared" si="32"/>
        <v>#VALUE!</v>
      </c>
      <c r="AR106" s="30" t="e">
        <f t="shared" si="29"/>
        <v>#VALUE!</v>
      </c>
      <c r="AS106" s="30" t="e">
        <f t="shared" si="33"/>
        <v>#VALUE!</v>
      </c>
      <c r="AT106" s="30" t="e">
        <f t="shared" si="30"/>
        <v>#VALUE!</v>
      </c>
      <c r="AU106" s="30" t="e">
        <f t="shared" si="34"/>
        <v>#VALUE!</v>
      </c>
      <c r="AV106" s="30" t="e">
        <f t="shared" si="31"/>
        <v>#VALUE!</v>
      </c>
      <c r="AW106" s="30" t="e">
        <f t="shared" si="35"/>
        <v>#VALUE!</v>
      </c>
      <c r="AX106" s="28" t="b">
        <f t="shared" si="36"/>
        <v>1</v>
      </c>
      <c r="AY106" s="28">
        <v>101</v>
      </c>
    </row>
    <row r="107" spans="1:51" ht="12.75">
      <c r="A107" s="61"/>
      <c r="B107" s="110"/>
      <c r="C107" s="111"/>
      <c r="D107" s="62"/>
      <c r="E107" s="49"/>
      <c r="F107" s="61"/>
      <c r="G107" s="49"/>
      <c r="H107" s="110"/>
      <c r="I107" s="110"/>
      <c r="J107" s="112"/>
      <c r="K107" s="112"/>
      <c r="L107" s="112"/>
      <c r="M107" s="112"/>
      <c r="N107" s="112"/>
      <c r="O107" s="110"/>
      <c r="P107" s="110"/>
      <c r="Q107" s="86"/>
      <c r="R107" s="48"/>
      <c r="S107" s="49"/>
      <c r="T107" s="49"/>
      <c r="U107" s="49"/>
      <c r="V107" s="49"/>
      <c r="W107" s="49"/>
      <c r="X107" s="49"/>
      <c r="Y107" s="49"/>
      <c r="Z107" s="49"/>
      <c r="AA107" s="49"/>
      <c r="AB107" s="49"/>
      <c r="AC107" s="49"/>
      <c r="AD107" s="49"/>
      <c r="AE107" s="49"/>
      <c r="AF107" s="49"/>
      <c r="AN107" s="30">
        <f t="shared" si="26"/>
        <v>102</v>
      </c>
      <c r="AO107" s="30" t="e">
        <f t="shared" si="27"/>
        <v>#VALUE!</v>
      </c>
      <c r="AP107" s="30" t="e">
        <f t="shared" si="28"/>
        <v>#VALUE!</v>
      </c>
      <c r="AQ107" s="30" t="e">
        <f t="shared" si="32"/>
        <v>#VALUE!</v>
      </c>
      <c r="AR107" s="30" t="e">
        <f t="shared" si="29"/>
        <v>#VALUE!</v>
      </c>
      <c r="AS107" s="30" t="e">
        <f t="shared" si="33"/>
        <v>#VALUE!</v>
      </c>
      <c r="AT107" s="30" t="e">
        <f t="shared" si="30"/>
        <v>#VALUE!</v>
      </c>
      <c r="AU107" s="30" t="e">
        <f t="shared" si="34"/>
        <v>#VALUE!</v>
      </c>
      <c r="AV107" s="30" t="e">
        <f t="shared" si="31"/>
        <v>#VALUE!</v>
      </c>
      <c r="AW107" s="30" t="e">
        <f t="shared" si="35"/>
        <v>#VALUE!</v>
      </c>
      <c r="AX107" s="28" t="b">
        <f t="shared" si="36"/>
        <v>1</v>
      </c>
      <c r="AY107" s="28">
        <v>102</v>
      </c>
    </row>
    <row r="108" spans="1:51" ht="12.75">
      <c r="A108" s="61"/>
      <c r="B108" s="110"/>
      <c r="C108" s="111"/>
      <c r="D108" s="62"/>
      <c r="E108" s="49"/>
      <c r="F108" s="61"/>
      <c r="G108" s="49"/>
      <c r="H108" s="110"/>
      <c r="I108" s="110"/>
      <c r="J108" s="112"/>
      <c r="K108" s="112"/>
      <c r="L108" s="112"/>
      <c r="M108" s="112"/>
      <c r="N108" s="112"/>
      <c r="O108" s="110"/>
      <c r="P108" s="110"/>
      <c r="Q108" s="86"/>
      <c r="R108" s="48"/>
      <c r="S108" s="49"/>
      <c r="T108" s="49"/>
      <c r="U108" s="49"/>
      <c r="V108" s="49"/>
      <c r="W108" s="49"/>
      <c r="X108" s="49"/>
      <c r="Y108" s="49"/>
      <c r="Z108" s="49"/>
      <c r="AA108" s="49"/>
      <c r="AB108" s="49"/>
      <c r="AC108" s="49"/>
      <c r="AD108" s="49"/>
      <c r="AE108" s="49"/>
      <c r="AF108" s="49"/>
      <c r="AN108" s="30">
        <f t="shared" si="26"/>
        <v>103</v>
      </c>
      <c r="AO108" s="30" t="e">
        <f t="shared" si="27"/>
        <v>#VALUE!</v>
      </c>
      <c r="AP108" s="30" t="e">
        <f t="shared" si="28"/>
        <v>#VALUE!</v>
      </c>
      <c r="AQ108" s="30" t="e">
        <f t="shared" si="32"/>
        <v>#VALUE!</v>
      </c>
      <c r="AR108" s="30" t="e">
        <f t="shared" si="29"/>
        <v>#VALUE!</v>
      </c>
      <c r="AS108" s="30" t="e">
        <f t="shared" si="33"/>
        <v>#VALUE!</v>
      </c>
      <c r="AT108" s="30" t="e">
        <f t="shared" si="30"/>
        <v>#VALUE!</v>
      </c>
      <c r="AU108" s="30" t="e">
        <f t="shared" si="34"/>
        <v>#VALUE!</v>
      </c>
      <c r="AV108" s="30" t="e">
        <f t="shared" si="31"/>
        <v>#VALUE!</v>
      </c>
      <c r="AW108" s="30" t="e">
        <f t="shared" si="35"/>
        <v>#VALUE!</v>
      </c>
      <c r="AX108" s="28" t="b">
        <f t="shared" si="36"/>
        <v>1</v>
      </c>
      <c r="AY108" s="28">
        <v>103</v>
      </c>
    </row>
    <row r="109" spans="1:51" ht="12.75">
      <c r="A109" s="61"/>
      <c r="B109" s="110"/>
      <c r="C109" s="111"/>
      <c r="D109" s="62"/>
      <c r="E109" s="49"/>
      <c r="F109" s="61"/>
      <c r="G109" s="49"/>
      <c r="H109" s="110"/>
      <c r="I109" s="110"/>
      <c r="J109" s="112"/>
      <c r="K109" s="112"/>
      <c r="L109" s="112"/>
      <c r="M109" s="112"/>
      <c r="N109" s="112"/>
      <c r="O109" s="110"/>
      <c r="P109" s="110"/>
      <c r="Q109" s="86"/>
      <c r="R109" s="48"/>
      <c r="S109" s="49"/>
      <c r="T109" s="49"/>
      <c r="U109" s="49"/>
      <c r="V109" s="49"/>
      <c r="W109" s="49"/>
      <c r="X109" s="49"/>
      <c r="Y109" s="49"/>
      <c r="Z109" s="49"/>
      <c r="AA109" s="49"/>
      <c r="AB109" s="49"/>
      <c r="AC109" s="49"/>
      <c r="AD109" s="49"/>
      <c r="AE109" s="49"/>
      <c r="AF109" s="49"/>
      <c r="AN109" s="30">
        <f t="shared" si="26"/>
        <v>104</v>
      </c>
      <c r="AO109" s="30" t="e">
        <f t="shared" si="27"/>
        <v>#VALUE!</v>
      </c>
      <c r="AP109" s="30" t="e">
        <f t="shared" si="28"/>
        <v>#VALUE!</v>
      </c>
      <c r="AQ109" s="30" t="e">
        <f t="shared" si="32"/>
        <v>#VALUE!</v>
      </c>
      <c r="AR109" s="30" t="e">
        <f t="shared" si="29"/>
        <v>#VALUE!</v>
      </c>
      <c r="AS109" s="30" t="e">
        <f t="shared" si="33"/>
        <v>#VALUE!</v>
      </c>
      <c r="AT109" s="30" t="e">
        <f t="shared" si="30"/>
        <v>#VALUE!</v>
      </c>
      <c r="AU109" s="30" t="e">
        <f t="shared" si="34"/>
        <v>#VALUE!</v>
      </c>
      <c r="AV109" s="30" t="e">
        <f t="shared" si="31"/>
        <v>#VALUE!</v>
      </c>
      <c r="AW109" s="30" t="e">
        <f t="shared" si="35"/>
        <v>#VALUE!</v>
      </c>
      <c r="AX109" s="28" t="b">
        <f t="shared" si="36"/>
        <v>1</v>
      </c>
      <c r="AY109" s="28">
        <v>104</v>
      </c>
    </row>
    <row r="110" spans="1:51" ht="12.75">
      <c r="A110" s="61"/>
      <c r="B110" s="110"/>
      <c r="C110" s="111"/>
      <c r="D110" s="62"/>
      <c r="E110" s="49"/>
      <c r="F110" s="61"/>
      <c r="G110" s="49"/>
      <c r="H110" s="110"/>
      <c r="I110" s="110"/>
      <c r="J110" s="112"/>
      <c r="K110" s="112"/>
      <c r="L110" s="112"/>
      <c r="M110" s="112"/>
      <c r="N110" s="112"/>
      <c r="O110" s="110"/>
      <c r="P110" s="110"/>
      <c r="Q110" s="86"/>
      <c r="R110" s="48"/>
      <c r="S110" s="49"/>
      <c r="T110" s="49"/>
      <c r="U110" s="49"/>
      <c r="V110" s="49"/>
      <c r="W110" s="49"/>
      <c r="X110" s="49"/>
      <c r="Y110" s="49"/>
      <c r="Z110" s="49"/>
      <c r="AA110" s="49"/>
      <c r="AB110" s="49"/>
      <c r="AC110" s="49"/>
      <c r="AD110" s="49"/>
      <c r="AE110" s="49"/>
      <c r="AF110" s="49"/>
      <c r="AN110" s="30">
        <f t="shared" si="26"/>
        <v>105</v>
      </c>
      <c r="AO110" s="30" t="e">
        <f t="shared" si="27"/>
        <v>#VALUE!</v>
      </c>
      <c r="AP110" s="30" t="e">
        <f t="shared" si="28"/>
        <v>#VALUE!</v>
      </c>
      <c r="AQ110" s="30" t="e">
        <f t="shared" si="32"/>
        <v>#VALUE!</v>
      </c>
      <c r="AR110" s="30" t="e">
        <f t="shared" si="29"/>
        <v>#VALUE!</v>
      </c>
      <c r="AS110" s="30" t="e">
        <f t="shared" si="33"/>
        <v>#VALUE!</v>
      </c>
      <c r="AT110" s="30" t="e">
        <f t="shared" si="30"/>
        <v>#VALUE!</v>
      </c>
      <c r="AU110" s="30" t="e">
        <f t="shared" si="34"/>
        <v>#VALUE!</v>
      </c>
      <c r="AV110" s="30" t="e">
        <f t="shared" si="31"/>
        <v>#VALUE!</v>
      </c>
      <c r="AW110" s="30" t="e">
        <f t="shared" si="35"/>
        <v>#VALUE!</v>
      </c>
      <c r="AX110" s="28" t="b">
        <f t="shared" si="36"/>
        <v>1</v>
      </c>
      <c r="AY110" s="28">
        <v>105</v>
      </c>
    </row>
    <row r="111" spans="1:51" ht="12.75">
      <c r="A111" s="61"/>
      <c r="B111" s="110"/>
      <c r="C111" s="111"/>
      <c r="D111" s="62"/>
      <c r="E111" s="49"/>
      <c r="F111" s="61"/>
      <c r="G111" s="49"/>
      <c r="H111" s="110"/>
      <c r="I111" s="110"/>
      <c r="J111" s="86"/>
      <c r="K111" s="86"/>
      <c r="L111" s="86"/>
      <c r="M111" s="86"/>
      <c r="N111" s="86"/>
      <c r="O111" s="110"/>
      <c r="P111" s="110"/>
      <c r="Q111" s="86"/>
      <c r="R111" s="48"/>
      <c r="S111" s="49"/>
      <c r="T111" s="49"/>
      <c r="U111" s="49"/>
      <c r="V111" s="49"/>
      <c r="W111" s="49"/>
      <c r="X111" s="49"/>
      <c r="Y111" s="49"/>
      <c r="Z111" s="49"/>
      <c r="AA111" s="49"/>
      <c r="AB111" s="49"/>
      <c r="AC111" s="49"/>
      <c r="AD111" s="49"/>
      <c r="AE111" s="49"/>
      <c r="AF111" s="49"/>
      <c r="AN111" s="30">
        <f t="shared" si="26"/>
        <v>106</v>
      </c>
      <c r="AO111" s="30" t="e">
        <f t="shared" si="27"/>
        <v>#VALUE!</v>
      </c>
      <c r="AP111" s="30" t="e">
        <f t="shared" si="28"/>
        <v>#VALUE!</v>
      </c>
      <c r="AQ111" s="30" t="e">
        <f t="shared" si="32"/>
        <v>#VALUE!</v>
      </c>
      <c r="AR111" s="30" t="e">
        <f t="shared" si="29"/>
        <v>#VALUE!</v>
      </c>
      <c r="AS111" s="30" t="e">
        <f t="shared" si="33"/>
        <v>#VALUE!</v>
      </c>
      <c r="AT111" s="30" t="e">
        <f t="shared" si="30"/>
        <v>#VALUE!</v>
      </c>
      <c r="AU111" s="30" t="e">
        <f t="shared" si="34"/>
        <v>#VALUE!</v>
      </c>
      <c r="AV111" s="30" t="e">
        <f t="shared" si="31"/>
        <v>#VALUE!</v>
      </c>
      <c r="AW111" s="30" t="e">
        <f t="shared" si="35"/>
        <v>#VALUE!</v>
      </c>
      <c r="AX111" s="28" t="b">
        <f t="shared" si="36"/>
        <v>1</v>
      </c>
      <c r="AY111" s="28">
        <v>106</v>
      </c>
    </row>
    <row r="112" spans="1:51" ht="12.75">
      <c r="A112" s="61"/>
      <c r="B112" s="110"/>
      <c r="C112" s="111"/>
      <c r="D112" s="62"/>
      <c r="E112" s="49"/>
      <c r="F112" s="61"/>
      <c r="G112" s="49"/>
      <c r="H112" s="110"/>
      <c r="I112" s="110"/>
      <c r="J112" s="86"/>
      <c r="K112" s="86"/>
      <c r="L112" s="86"/>
      <c r="M112" s="86"/>
      <c r="N112" s="86"/>
      <c r="O112" s="110"/>
      <c r="P112" s="110"/>
      <c r="Q112" s="86"/>
      <c r="R112" s="48"/>
      <c r="S112" s="49"/>
      <c r="T112" s="49"/>
      <c r="U112" s="49"/>
      <c r="V112" s="49"/>
      <c r="W112" s="49"/>
      <c r="X112" s="49"/>
      <c r="Y112" s="49"/>
      <c r="Z112" s="49"/>
      <c r="AA112" s="49"/>
      <c r="AB112" s="49"/>
      <c r="AC112" s="49"/>
      <c r="AD112" s="49"/>
      <c r="AE112" s="49"/>
      <c r="AF112" s="49"/>
      <c r="AN112" s="30">
        <f t="shared" si="26"/>
        <v>107</v>
      </c>
      <c r="AO112" s="30" t="e">
        <f t="shared" si="27"/>
        <v>#VALUE!</v>
      </c>
      <c r="AP112" s="30" t="e">
        <f t="shared" si="28"/>
        <v>#VALUE!</v>
      </c>
      <c r="AQ112" s="30" t="e">
        <f t="shared" si="32"/>
        <v>#VALUE!</v>
      </c>
      <c r="AR112" s="30" t="e">
        <f t="shared" si="29"/>
        <v>#VALUE!</v>
      </c>
      <c r="AS112" s="30" t="e">
        <f t="shared" si="33"/>
        <v>#VALUE!</v>
      </c>
      <c r="AT112" s="30" t="e">
        <f t="shared" si="30"/>
        <v>#VALUE!</v>
      </c>
      <c r="AU112" s="30" t="e">
        <f t="shared" si="34"/>
        <v>#VALUE!</v>
      </c>
      <c r="AV112" s="30" t="e">
        <f t="shared" si="31"/>
        <v>#VALUE!</v>
      </c>
      <c r="AW112" s="30" t="e">
        <f t="shared" si="35"/>
        <v>#VALUE!</v>
      </c>
      <c r="AX112" s="28" t="b">
        <f t="shared" si="36"/>
        <v>1</v>
      </c>
      <c r="AY112" s="28">
        <v>107</v>
      </c>
    </row>
    <row r="113" spans="1:51" ht="12.75">
      <c r="A113" s="61"/>
      <c r="B113" s="110"/>
      <c r="C113" s="111"/>
      <c r="D113" s="62"/>
      <c r="E113" s="49"/>
      <c r="F113" s="61"/>
      <c r="G113" s="49"/>
      <c r="H113" s="110"/>
      <c r="I113" s="110"/>
      <c r="J113" s="86"/>
      <c r="K113" s="86"/>
      <c r="L113" s="86"/>
      <c r="M113" s="86"/>
      <c r="N113" s="86"/>
      <c r="O113" s="110"/>
      <c r="P113" s="110"/>
      <c r="Q113" s="86"/>
      <c r="R113" s="48"/>
      <c r="S113" s="49"/>
      <c r="T113" s="49"/>
      <c r="U113" s="49"/>
      <c r="V113" s="49"/>
      <c r="W113" s="49"/>
      <c r="X113" s="49"/>
      <c r="Y113" s="49"/>
      <c r="Z113" s="49"/>
      <c r="AA113" s="49"/>
      <c r="AB113" s="49"/>
      <c r="AC113" s="49"/>
      <c r="AD113" s="49"/>
      <c r="AE113" s="49"/>
      <c r="AF113" s="49"/>
      <c r="AN113" s="30">
        <f t="shared" si="26"/>
        <v>108</v>
      </c>
      <c r="AO113" s="30" t="e">
        <f t="shared" si="27"/>
        <v>#VALUE!</v>
      </c>
      <c r="AP113" s="30" t="e">
        <f t="shared" si="28"/>
        <v>#VALUE!</v>
      </c>
      <c r="AQ113" s="30" t="e">
        <f t="shared" si="32"/>
        <v>#VALUE!</v>
      </c>
      <c r="AR113" s="30" t="e">
        <f t="shared" si="29"/>
        <v>#VALUE!</v>
      </c>
      <c r="AS113" s="30" t="e">
        <f t="shared" si="33"/>
        <v>#VALUE!</v>
      </c>
      <c r="AT113" s="30" t="e">
        <f t="shared" si="30"/>
        <v>#VALUE!</v>
      </c>
      <c r="AU113" s="30" t="e">
        <f t="shared" si="34"/>
        <v>#VALUE!</v>
      </c>
      <c r="AV113" s="30" t="e">
        <f t="shared" si="31"/>
        <v>#VALUE!</v>
      </c>
      <c r="AW113" s="30" t="e">
        <f t="shared" si="35"/>
        <v>#VALUE!</v>
      </c>
      <c r="AX113" s="28" t="b">
        <f t="shared" si="36"/>
        <v>1</v>
      </c>
      <c r="AY113" s="28">
        <v>108</v>
      </c>
    </row>
    <row r="114" spans="1:51" ht="12.75">
      <c r="A114" s="61"/>
      <c r="B114" s="110"/>
      <c r="C114" s="111"/>
      <c r="D114" s="62"/>
      <c r="E114" s="49"/>
      <c r="F114" s="61"/>
      <c r="G114" s="49"/>
      <c r="H114" s="110"/>
      <c r="I114" s="110"/>
      <c r="J114" s="86"/>
      <c r="K114" s="86"/>
      <c r="L114" s="86"/>
      <c r="M114" s="86"/>
      <c r="N114" s="86"/>
      <c r="O114" s="110"/>
      <c r="P114" s="110"/>
      <c r="Q114" s="86"/>
      <c r="R114" s="48"/>
      <c r="S114" s="49"/>
      <c r="T114" s="49"/>
      <c r="U114" s="49"/>
      <c r="V114" s="49"/>
      <c r="W114" s="49"/>
      <c r="X114" s="49"/>
      <c r="Y114" s="49"/>
      <c r="Z114" s="49"/>
      <c r="AA114" s="49"/>
      <c r="AB114" s="49"/>
      <c r="AC114" s="49"/>
      <c r="AD114" s="49"/>
      <c r="AE114" s="49"/>
      <c r="AF114" s="49"/>
      <c r="AN114" s="30">
        <f t="shared" si="26"/>
        <v>109</v>
      </c>
      <c r="AO114" s="30" t="e">
        <f t="shared" si="27"/>
        <v>#VALUE!</v>
      </c>
      <c r="AP114" s="30" t="e">
        <f t="shared" si="28"/>
        <v>#VALUE!</v>
      </c>
      <c r="AQ114" s="30" t="e">
        <f t="shared" si="32"/>
        <v>#VALUE!</v>
      </c>
      <c r="AR114" s="30" t="e">
        <f t="shared" si="29"/>
        <v>#VALUE!</v>
      </c>
      <c r="AS114" s="30" t="e">
        <f t="shared" si="33"/>
        <v>#VALUE!</v>
      </c>
      <c r="AT114" s="30" t="e">
        <f t="shared" si="30"/>
        <v>#VALUE!</v>
      </c>
      <c r="AU114" s="30" t="e">
        <f t="shared" si="34"/>
        <v>#VALUE!</v>
      </c>
      <c r="AV114" s="30" t="e">
        <f t="shared" si="31"/>
        <v>#VALUE!</v>
      </c>
      <c r="AW114" s="30" t="e">
        <f t="shared" si="35"/>
        <v>#VALUE!</v>
      </c>
      <c r="AX114" s="28" t="b">
        <f t="shared" si="36"/>
        <v>1</v>
      </c>
      <c r="AY114" s="28">
        <v>109</v>
      </c>
    </row>
    <row r="115" spans="1:51" ht="12.75">
      <c r="A115" s="61"/>
      <c r="B115" s="110"/>
      <c r="C115" s="111"/>
      <c r="D115" s="62"/>
      <c r="E115" s="49"/>
      <c r="F115" s="61"/>
      <c r="G115" s="49"/>
      <c r="H115" s="110"/>
      <c r="I115" s="110"/>
      <c r="J115" s="113"/>
      <c r="K115" s="113"/>
      <c r="L115" s="113"/>
      <c r="M115" s="113"/>
      <c r="N115" s="113"/>
      <c r="O115" s="110"/>
      <c r="P115" s="110"/>
      <c r="Q115" s="86"/>
      <c r="R115" s="48"/>
      <c r="S115" s="49"/>
      <c r="T115" s="49"/>
      <c r="U115" s="49"/>
      <c r="V115" s="49"/>
      <c r="W115" s="49"/>
      <c r="X115" s="49"/>
      <c r="Y115" s="49"/>
      <c r="Z115" s="49"/>
      <c r="AA115" s="49"/>
      <c r="AB115" s="49"/>
      <c r="AC115" s="49"/>
      <c r="AD115" s="49"/>
      <c r="AE115" s="49"/>
      <c r="AF115" s="49"/>
      <c r="AN115" s="30">
        <f t="shared" si="26"/>
        <v>110</v>
      </c>
      <c r="AO115" s="30" t="e">
        <f t="shared" si="27"/>
        <v>#VALUE!</v>
      </c>
      <c r="AP115" s="30" t="e">
        <f t="shared" si="28"/>
        <v>#VALUE!</v>
      </c>
      <c r="AQ115" s="30" t="e">
        <f t="shared" si="32"/>
        <v>#VALUE!</v>
      </c>
      <c r="AR115" s="30" t="e">
        <f t="shared" si="29"/>
        <v>#VALUE!</v>
      </c>
      <c r="AS115" s="30" t="e">
        <f t="shared" si="33"/>
        <v>#VALUE!</v>
      </c>
      <c r="AT115" s="30" t="e">
        <f t="shared" si="30"/>
        <v>#VALUE!</v>
      </c>
      <c r="AU115" s="30" t="e">
        <f t="shared" si="34"/>
        <v>#VALUE!</v>
      </c>
      <c r="AV115" s="30" t="e">
        <f t="shared" si="31"/>
        <v>#VALUE!</v>
      </c>
      <c r="AW115" s="30" t="e">
        <f t="shared" si="35"/>
        <v>#VALUE!</v>
      </c>
      <c r="AX115" s="28" t="b">
        <f t="shared" si="36"/>
        <v>1</v>
      </c>
      <c r="AY115" s="28">
        <v>110</v>
      </c>
    </row>
    <row r="116" spans="1:51" ht="12.75">
      <c r="A116" s="61"/>
      <c r="B116" s="110"/>
      <c r="C116" s="111"/>
      <c r="D116" s="62"/>
      <c r="E116" s="49"/>
      <c r="F116" s="61"/>
      <c r="G116" s="49"/>
      <c r="H116" s="110"/>
      <c r="I116" s="110"/>
      <c r="J116" s="113"/>
      <c r="K116" s="113"/>
      <c r="L116" s="113"/>
      <c r="M116" s="113"/>
      <c r="N116" s="113"/>
      <c r="O116" s="110"/>
      <c r="P116" s="110"/>
      <c r="Q116" s="86"/>
      <c r="R116" s="48"/>
      <c r="S116" s="49"/>
      <c r="T116" s="49"/>
      <c r="U116" s="49"/>
      <c r="V116" s="49"/>
      <c r="W116" s="49"/>
      <c r="X116" s="49"/>
      <c r="Y116" s="49"/>
      <c r="Z116" s="49"/>
      <c r="AA116" s="49"/>
      <c r="AB116" s="49"/>
      <c r="AC116" s="49"/>
      <c r="AD116" s="49"/>
      <c r="AE116" s="49"/>
      <c r="AF116" s="49"/>
      <c r="AN116" s="30">
        <f t="shared" si="26"/>
        <v>111</v>
      </c>
      <c r="AO116" s="30" t="e">
        <f t="shared" si="27"/>
        <v>#VALUE!</v>
      </c>
      <c r="AP116" s="30" t="e">
        <f t="shared" si="28"/>
        <v>#VALUE!</v>
      </c>
      <c r="AQ116" s="30" t="e">
        <f t="shared" si="32"/>
        <v>#VALUE!</v>
      </c>
      <c r="AR116" s="30" t="e">
        <f t="shared" si="29"/>
        <v>#VALUE!</v>
      </c>
      <c r="AS116" s="30" t="e">
        <f t="shared" si="33"/>
        <v>#VALUE!</v>
      </c>
      <c r="AT116" s="30" t="e">
        <f t="shared" si="30"/>
        <v>#VALUE!</v>
      </c>
      <c r="AU116" s="30" t="e">
        <f t="shared" si="34"/>
        <v>#VALUE!</v>
      </c>
      <c r="AV116" s="30" t="e">
        <f t="shared" si="31"/>
        <v>#VALUE!</v>
      </c>
      <c r="AW116" s="30" t="e">
        <f t="shared" si="35"/>
        <v>#VALUE!</v>
      </c>
      <c r="AX116" s="28" t="b">
        <f t="shared" si="36"/>
        <v>1</v>
      </c>
      <c r="AY116" s="28">
        <v>111</v>
      </c>
    </row>
    <row r="117" spans="1:51" ht="12.75">
      <c r="A117" s="61"/>
      <c r="B117" s="110"/>
      <c r="C117" s="111"/>
      <c r="D117" s="62"/>
      <c r="E117" s="49"/>
      <c r="F117" s="61"/>
      <c r="G117" s="49"/>
      <c r="H117" s="110"/>
      <c r="I117" s="110"/>
      <c r="J117" s="113"/>
      <c r="K117" s="113"/>
      <c r="L117" s="113"/>
      <c r="M117" s="113"/>
      <c r="N117" s="113"/>
      <c r="O117" s="110"/>
      <c r="P117" s="110"/>
      <c r="Q117" s="86"/>
      <c r="R117" s="48"/>
      <c r="S117" s="49"/>
      <c r="T117" s="49"/>
      <c r="U117" s="49"/>
      <c r="V117" s="49"/>
      <c r="W117" s="49"/>
      <c r="X117" s="49"/>
      <c r="Y117" s="49"/>
      <c r="Z117" s="49"/>
      <c r="AA117" s="49"/>
      <c r="AB117" s="49"/>
      <c r="AC117" s="49"/>
      <c r="AD117" s="49"/>
      <c r="AE117" s="49"/>
      <c r="AF117" s="49"/>
      <c r="AN117" s="30">
        <f t="shared" si="26"/>
        <v>112</v>
      </c>
      <c r="AO117" s="30" t="e">
        <f t="shared" si="27"/>
        <v>#VALUE!</v>
      </c>
      <c r="AP117" s="30" t="e">
        <f t="shared" si="28"/>
        <v>#VALUE!</v>
      </c>
      <c r="AQ117" s="30" t="e">
        <f t="shared" si="32"/>
        <v>#VALUE!</v>
      </c>
      <c r="AR117" s="30" t="e">
        <f t="shared" si="29"/>
        <v>#VALUE!</v>
      </c>
      <c r="AS117" s="30" t="e">
        <f t="shared" si="33"/>
        <v>#VALUE!</v>
      </c>
      <c r="AT117" s="30" t="e">
        <f t="shared" si="30"/>
        <v>#VALUE!</v>
      </c>
      <c r="AU117" s="30" t="e">
        <f t="shared" si="34"/>
        <v>#VALUE!</v>
      </c>
      <c r="AV117" s="30" t="e">
        <f t="shared" si="31"/>
        <v>#VALUE!</v>
      </c>
      <c r="AW117" s="30" t="e">
        <f t="shared" si="35"/>
        <v>#VALUE!</v>
      </c>
      <c r="AX117" s="28" t="b">
        <f t="shared" si="36"/>
        <v>1</v>
      </c>
      <c r="AY117" s="28">
        <v>112</v>
      </c>
    </row>
    <row r="118" spans="1:51" ht="12.75">
      <c r="A118" s="61"/>
      <c r="B118" s="110"/>
      <c r="C118" s="111"/>
      <c r="D118" s="62"/>
      <c r="E118" s="49"/>
      <c r="F118" s="61"/>
      <c r="G118" s="49"/>
      <c r="H118" s="110"/>
      <c r="I118" s="110"/>
      <c r="J118" s="113"/>
      <c r="K118" s="113"/>
      <c r="L118" s="113"/>
      <c r="M118" s="113"/>
      <c r="N118" s="113"/>
      <c r="O118" s="110"/>
      <c r="P118" s="110"/>
      <c r="Q118" s="86"/>
      <c r="R118" s="48"/>
      <c r="S118" s="49"/>
      <c r="T118" s="49"/>
      <c r="U118" s="49"/>
      <c r="V118" s="49"/>
      <c r="W118" s="49"/>
      <c r="X118" s="49"/>
      <c r="Y118" s="49"/>
      <c r="Z118" s="49"/>
      <c r="AA118" s="49"/>
      <c r="AB118" s="49"/>
      <c r="AC118" s="49"/>
      <c r="AD118" s="49"/>
      <c r="AE118" s="49"/>
      <c r="AF118" s="49"/>
      <c r="AN118" s="30">
        <f t="shared" si="26"/>
        <v>113</v>
      </c>
      <c r="AO118" s="30" t="e">
        <f t="shared" si="27"/>
        <v>#VALUE!</v>
      </c>
      <c r="AP118" s="30" t="e">
        <f t="shared" si="28"/>
        <v>#VALUE!</v>
      </c>
      <c r="AQ118" s="30" t="e">
        <f t="shared" si="32"/>
        <v>#VALUE!</v>
      </c>
      <c r="AR118" s="30" t="e">
        <f t="shared" si="29"/>
        <v>#VALUE!</v>
      </c>
      <c r="AS118" s="30" t="e">
        <f t="shared" si="33"/>
        <v>#VALUE!</v>
      </c>
      <c r="AT118" s="30" t="e">
        <f t="shared" si="30"/>
        <v>#VALUE!</v>
      </c>
      <c r="AU118" s="30" t="e">
        <f t="shared" si="34"/>
        <v>#VALUE!</v>
      </c>
      <c r="AV118" s="30" t="e">
        <f t="shared" si="31"/>
        <v>#VALUE!</v>
      </c>
      <c r="AW118" s="30" t="e">
        <f t="shared" si="35"/>
        <v>#VALUE!</v>
      </c>
      <c r="AX118" s="28" t="b">
        <f t="shared" si="36"/>
        <v>1</v>
      </c>
      <c r="AY118" s="28">
        <v>113</v>
      </c>
    </row>
    <row r="119" spans="1:51" ht="12.75">
      <c r="A119" s="61"/>
      <c r="B119" s="110"/>
      <c r="C119" s="111"/>
      <c r="D119" s="62"/>
      <c r="E119" s="49"/>
      <c r="F119" s="61"/>
      <c r="G119" s="49"/>
      <c r="H119" s="110"/>
      <c r="I119" s="110"/>
      <c r="J119" s="113"/>
      <c r="K119" s="113"/>
      <c r="L119" s="113"/>
      <c r="M119" s="113"/>
      <c r="N119" s="113"/>
      <c r="O119" s="110"/>
      <c r="P119" s="110"/>
      <c r="Q119" s="86"/>
      <c r="R119" s="48"/>
      <c r="S119" s="49"/>
      <c r="T119" s="49"/>
      <c r="U119" s="49"/>
      <c r="V119" s="49"/>
      <c r="W119" s="49"/>
      <c r="X119" s="49"/>
      <c r="Y119" s="49"/>
      <c r="Z119" s="49"/>
      <c r="AA119" s="49"/>
      <c r="AB119" s="49"/>
      <c r="AC119" s="49"/>
      <c r="AD119" s="49"/>
      <c r="AE119" s="49"/>
      <c r="AF119" s="49"/>
      <c r="AN119" s="30">
        <f t="shared" si="26"/>
        <v>114</v>
      </c>
      <c r="AO119" s="30" t="e">
        <f t="shared" si="27"/>
        <v>#VALUE!</v>
      </c>
      <c r="AP119" s="30" t="e">
        <f t="shared" si="28"/>
        <v>#VALUE!</v>
      </c>
      <c r="AQ119" s="30" t="e">
        <f t="shared" si="32"/>
        <v>#VALUE!</v>
      </c>
      <c r="AR119" s="30" t="e">
        <f t="shared" si="29"/>
        <v>#VALUE!</v>
      </c>
      <c r="AS119" s="30" t="e">
        <f t="shared" si="33"/>
        <v>#VALUE!</v>
      </c>
      <c r="AT119" s="30" t="e">
        <f t="shared" si="30"/>
        <v>#VALUE!</v>
      </c>
      <c r="AU119" s="30" t="e">
        <f t="shared" si="34"/>
        <v>#VALUE!</v>
      </c>
      <c r="AV119" s="30" t="e">
        <f t="shared" si="31"/>
        <v>#VALUE!</v>
      </c>
      <c r="AW119" s="30" t="e">
        <f t="shared" si="35"/>
        <v>#VALUE!</v>
      </c>
      <c r="AX119" s="28" t="b">
        <f t="shared" si="36"/>
        <v>1</v>
      </c>
      <c r="AY119" s="28">
        <v>114</v>
      </c>
    </row>
    <row r="120" spans="1:51" ht="12.75">
      <c r="A120" s="61"/>
      <c r="B120" s="110"/>
      <c r="C120" s="111"/>
      <c r="D120" s="62"/>
      <c r="E120" s="49"/>
      <c r="F120" s="61"/>
      <c r="G120" s="49"/>
      <c r="H120" s="110"/>
      <c r="I120" s="110"/>
      <c r="J120" s="113"/>
      <c r="K120" s="113"/>
      <c r="L120" s="113"/>
      <c r="M120" s="113"/>
      <c r="N120" s="113"/>
      <c r="O120" s="110"/>
      <c r="P120" s="110"/>
      <c r="Q120" s="86"/>
      <c r="R120" s="48"/>
      <c r="S120" s="49"/>
      <c r="T120" s="49"/>
      <c r="U120" s="49"/>
      <c r="V120" s="49"/>
      <c r="W120" s="49"/>
      <c r="X120" s="49"/>
      <c r="Y120" s="49"/>
      <c r="Z120" s="49"/>
      <c r="AA120" s="49"/>
      <c r="AB120" s="49"/>
      <c r="AC120" s="49"/>
      <c r="AD120" s="49"/>
      <c r="AE120" s="49"/>
      <c r="AF120" s="49"/>
      <c r="AN120" s="30">
        <f t="shared" si="26"/>
        <v>115</v>
      </c>
      <c r="AO120" s="30" t="e">
        <f t="shared" si="27"/>
        <v>#VALUE!</v>
      </c>
      <c r="AP120" s="30" t="e">
        <f t="shared" si="28"/>
        <v>#VALUE!</v>
      </c>
      <c r="AQ120" s="30" t="e">
        <f t="shared" si="32"/>
        <v>#VALUE!</v>
      </c>
      <c r="AR120" s="30" t="e">
        <f t="shared" si="29"/>
        <v>#VALUE!</v>
      </c>
      <c r="AS120" s="30" t="e">
        <f t="shared" si="33"/>
        <v>#VALUE!</v>
      </c>
      <c r="AT120" s="30" t="e">
        <f t="shared" si="30"/>
        <v>#VALUE!</v>
      </c>
      <c r="AU120" s="30" t="e">
        <f t="shared" si="34"/>
        <v>#VALUE!</v>
      </c>
      <c r="AV120" s="30" t="e">
        <f t="shared" si="31"/>
        <v>#VALUE!</v>
      </c>
      <c r="AW120" s="30" t="e">
        <f t="shared" si="35"/>
        <v>#VALUE!</v>
      </c>
      <c r="AX120" s="28" t="b">
        <f t="shared" si="36"/>
        <v>1</v>
      </c>
      <c r="AY120" s="28">
        <v>115</v>
      </c>
    </row>
    <row r="121" spans="1:51" ht="12.75">
      <c r="A121" s="61"/>
      <c r="B121" s="110"/>
      <c r="C121" s="111"/>
      <c r="D121" s="62"/>
      <c r="E121" s="49"/>
      <c r="F121" s="61"/>
      <c r="G121" s="49"/>
      <c r="H121" s="110"/>
      <c r="I121" s="110"/>
      <c r="J121" s="113"/>
      <c r="K121" s="113"/>
      <c r="L121" s="113"/>
      <c r="M121" s="113"/>
      <c r="N121" s="113"/>
      <c r="O121" s="110"/>
      <c r="P121" s="110"/>
      <c r="Q121" s="86"/>
      <c r="R121" s="48"/>
      <c r="S121" s="49"/>
      <c r="T121" s="49"/>
      <c r="U121" s="49"/>
      <c r="V121" s="49"/>
      <c r="W121" s="49"/>
      <c r="X121" s="49"/>
      <c r="Y121" s="49"/>
      <c r="Z121" s="49"/>
      <c r="AA121" s="49"/>
      <c r="AB121" s="49"/>
      <c r="AC121" s="49"/>
      <c r="AD121" s="49"/>
      <c r="AE121" s="49"/>
      <c r="AF121" s="49"/>
      <c r="AN121" s="30">
        <f t="shared" si="26"/>
        <v>116</v>
      </c>
      <c r="AO121" s="30" t="e">
        <f t="shared" si="27"/>
        <v>#VALUE!</v>
      </c>
      <c r="AP121" s="30" t="e">
        <f t="shared" si="28"/>
        <v>#VALUE!</v>
      </c>
      <c r="AQ121" s="30" t="e">
        <f t="shared" si="32"/>
        <v>#VALUE!</v>
      </c>
      <c r="AR121" s="30" t="e">
        <f t="shared" si="29"/>
        <v>#VALUE!</v>
      </c>
      <c r="AS121" s="30" t="e">
        <f t="shared" si="33"/>
        <v>#VALUE!</v>
      </c>
      <c r="AT121" s="30" t="e">
        <f t="shared" si="30"/>
        <v>#VALUE!</v>
      </c>
      <c r="AU121" s="30" t="e">
        <f t="shared" si="34"/>
        <v>#VALUE!</v>
      </c>
      <c r="AV121" s="30" t="e">
        <f t="shared" si="31"/>
        <v>#VALUE!</v>
      </c>
      <c r="AW121" s="30" t="e">
        <f t="shared" si="35"/>
        <v>#VALUE!</v>
      </c>
      <c r="AX121" s="28" t="b">
        <f t="shared" si="36"/>
        <v>1</v>
      </c>
      <c r="AY121" s="28">
        <v>116</v>
      </c>
    </row>
    <row r="122" spans="1:51" ht="12.75">
      <c r="A122" s="61"/>
      <c r="B122" s="49"/>
      <c r="C122" s="111"/>
      <c r="D122" s="62"/>
      <c r="E122" s="49"/>
      <c r="F122" s="61"/>
      <c r="G122" s="49"/>
      <c r="H122" s="110"/>
      <c r="I122" s="110"/>
      <c r="J122" s="113"/>
      <c r="K122" s="113"/>
      <c r="L122" s="113"/>
      <c r="M122" s="113"/>
      <c r="N122" s="113"/>
      <c r="O122" s="110"/>
      <c r="P122" s="110"/>
      <c r="Q122" s="86"/>
      <c r="R122" s="48"/>
      <c r="S122" s="49"/>
      <c r="T122" s="49"/>
      <c r="U122" s="49"/>
      <c r="V122" s="49"/>
      <c r="W122" s="49"/>
      <c r="X122" s="49"/>
      <c r="Y122" s="49"/>
      <c r="Z122" s="49"/>
      <c r="AA122" s="49"/>
      <c r="AB122" s="49"/>
      <c r="AC122" s="49"/>
      <c r="AD122" s="49"/>
      <c r="AE122" s="49"/>
      <c r="AF122" s="49"/>
      <c r="AN122" s="30">
        <f t="shared" si="26"/>
        <v>117</v>
      </c>
      <c r="AO122" s="30" t="e">
        <f t="shared" si="27"/>
        <v>#VALUE!</v>
      </c>
      <c r="AP122" s="30" t="e">
        <f t="shared" si="28"/>
        <v>#VALUE!</v>
      </c>
      <c r="AQ122" s="30" t="e">
        <f t="shared" si="32"/>
        <v>#VALUE!</v>
      </c>
      <c r="AR122" s="30" t="e">
        <f t="shared" si="29"/>
        <v>#VALUE!</v>
      </c>
      <c r="AS122" s="30" t="e">
        <f t="shared" si="33"/>
        <v>#VALUE!</v>
      </c>
      <c r="AT122" s="30" t="e">
        <f t="shared" si="30"/>
        <v>#VALUE!</v>
      </c>
      <c r="AU122" s="30" t="e">
        <f t="shared" si="34"/>
        <v>#VALUE!</v>
      </c>
      <c r="AV122" s="30" t="e">
        <f t="shared" si="31"/>
        <v>#VALUE!</v>
      </c>
      <c r="AW122" s="30" t="e">
        <f t="shared" si="35"/>
        <v>#VALUE!</v>
      </c>
      <c r="AX122" s="28" t="b">
        <f t="shared" si="36"/>
        <v>1</v>
      </c>
      <c r="AY122" s="28">
        <v>117</v>
      </c>
    </row>
    <row r="123" spans="1:51" ht="12.75">
      <c r="A123" s="61"/>
      <c r="B123" s="49"/>
      <c r="C123" s="111"/>
      <c r="D123" s="62"/>
      <c r="E123" s="49"/>
      <c r="F123" s="61"/>
      <c r="G123" s="49"/>
      <c r="H123" s="110"/>
      <c r="I123" s="110"/>
      <c r="J123" s="113"/>
      <c r="K123" s="113"/>
      <c r="L123" s="113"/>
      <c r="M123" s="113"/>
      <c r="N123" s="113"/>
      <c r="O123" s="110"/>
      <c r="P123" s="110"/>
      <c r="Q123" s="86"/>
      <c r="R123" s="48"/>
      <c r="S123" s="49"/>
      <c r="T123" s="49"/>
      <c r="U123" s="49"/>
      <c r="V123" s="49"/>
      <c r="W123" s="49"/>
      <c r="X123" s="49"/>
      <c r="Y123" s="49"/>
      <c r="Z123" s="49"/>
      <c r="AA123" s="49"/>
      <c r="AB123" s="49"/>
      <c r="AC123" s="49"/>
      <c r="AD123" s="49"/>
      <c r="AE123" s="49"/>
      <c r="AF123" s="49"/>
      <c r="AN123" s="30">
        <f t="shared" si="26"/>
        <v>118</v>
      </c>
      <c r="AO123" s="30" t="e">
        <f t="shared" si="27"/>
        <v>#VALUE!</v>
      </c>
      <c r="AP123" s="30" t="e">
        <f t="shared" si="28"/>
        <v>#VALUE!</v>
      </c>
      <c r="AQ123" s="30" t="e">
        <f t="shared" si="32"/>
        <v>#VALUE!</v>
      </c>
      <c r="AR123" s="30" t="e">
        <f t="shared" si="29"/>
        <v>#VALUE!</v>
      </c>
      <c r="AS123" s="30" t="e">
        <f t="shared" si="33"/>
        <v>#VALUE!</v>
      </c>
      <c r="AT123" s="30" t="e">
        <f t="shared" si="30"/>
        <v>#VALUE!</v>
      </c>
      <c r="AU123" s="30" t="e">
        <f t="shared" si="34"/>
        <v>#VALUE!</v>
      </c>
      <c r="AV123" s="30" t="e">
        <f t="shared" si="31"/>
        <v>#VALUE!</v>
      </c>
      <c r="AW123" s="30" t="e">
        <f t="shared" si="35"/>
        <v>#VALUE!</v>
      </c>
      <c r="AX123" s="28" t="b">
        <f t="shared" si="36"/>
        <v>1</v>
      </c>
      <c r="AY123" s="28">
        <v>118</v>
      </c>
    </row>
    <row r="124" spans="1:51" ht="12.75">
      <c r="A124" s="61"/>
      <c r="B124" s="49"/>
      <c r="C124" s="111"/>
      <c r="D124" s="62"/>
      <c r="E124" s="49"/>
      <c r="F124" s="61"/>
      <c r="G124" s="49"/>
      <c r="H124" s="110"/>
      <c r="I124" s="110"/>
      <c r="J124" s="113"/>
      <c r="K124" s="113"/>
      <c r="L124" s="113"/>
      <c r="M124" s="113"/>
      <c r="N124" s="113"/>
      <c r="O124" s="110"/>
      <c r="P124" s="110"/>
      <c r="Q124" s="86"/>
      <c r="R124" s="48"/>
      <c r="S124" s="49"/>
      <c r="T124" s="49"/>
      <c r="U124" s="49"/>
      <c r="V124" s="49"/>
      <c r="W124" s="49"/>
      <c r="X124" s="49"/>
      <c r="Y124" s="49"/>
      <c r="Z124" s="49"/>
      <c r="AA124" s="49"/>
      <c r="AB124" s="49"/>
      <c r="AC124" s="49"/>
      <c r="AD124" s="49"/>
      <c r="AE124" s="49"/>
      <c r="AF124" s="49"/>
      <c r="AN124" s="30">
        <f t="shared" si="26"/>
        <v>119</v>
      </c>
      <c r="AO124" s="30" t="e">
        <f t="shared" si="27"/>
        <v>#VALUE!</v>
      </c>
      <c r="AP124" s="30" t="e">
        <f t="shared" si="28"/>
        <v>#VALUE!</v>
      </c>
      <c r="AQ124" s="30" t="e">
        <f t="shared" si="32"/>
        <v>#VALUE!</v>
      </c>
      <c r="AR124" s="30" t="e">
        <f t="shared" si="29"/>
        <v>#VALUE!</v>
      </c>
      <c r="AS124" s="30" t="e">
        <f t="shared" si="33"/>
        <v>#VALUE!</v>
      </c>
      <c r="AT124" s="30" t="e">
        <f t="shared" si="30"/>
        <v>#VALUE!</v>
      </c>
      <c r="AU124" s="30" t="e">
        <f t="shared" si="34"/>
        <v>#VALUE!</v>
      </c>
      <c r="AV124" s="30" t="e">
        <f t="shared" si="31"/>
        <v>#VALUE!</v>
      </c>
      <c r="AW124" s="30" t="e">
        <f t="shared" si="35"/>
        <v>#VALUE!</v>
      </c>
      <c r="AX124" s="28" t="b">
        <f t="shared" si="36"/>
        <v>1</v>
      </c>
      <c r="AY124" s="28">
        <v>119</v>
      </c>
    </row>
    <row r="125" spans="1:51" ht="12.75">
      <c r="A125" s="61"/>
      <c r="B125" s="49"/>
      <c r="C125" s="111"/>
      <c r="D125" s="62"/>
      <c r="E125" s="49"/>
      <c r="F125" s="61"/>
      <c r="G125" s="49"/>
      <c r="H125" s="110"/>
      <c r="I125" s="110"/>
      <c r="J125" s="113"/>
      <c r="K125" s="113"/>
      <c r="L125" s="113"/>
      <c r="M125" s="113"/>
      <c r="N125" s="113"/>
      <c r="O125" s="110"/>
      <c r="P125" s="110"/>
      <c r="Q125" s="86"/>
      <c r="R125" s="48"/>
      <c r="S125" s="49"/>
      <c r="T125" s="49"/>
      <c r="U125" s="49"/>
      <c r="V125" s="49"/>
      <c r="W125" s="49"/>
      <c r="X125" s="49"/>
      <c r="Y125" s="49"/>
      <c r="Z125" s="49"/>
      <c r="AA125" s="49"/>
      <c r="AB125" s="49"/>
      <c r="AC125" s="49"/>
      <c r="AD125" s="49"/>
      <c r="AE125" s="49"/>
      <c r="AF125" s="49"/>
      <c r="AN125" s="30">
        <f t="shared" si="26"/>
        <v>120</v>
      </c>
      <c r="AO125" s="30" t="e">
        <f t="shared" si="27"/>
        <v>#VALUE!</v>
      </c>
      <c r="AP125" s="30" t="e">
        <f t="shared" si="28"/>
        <v>#VALUE!</v>
      </c>
      <c r="AQ125" s="30" t="e">
        <f t="shared" si="32"/>
        <v>#VALUE!</v>
      </c>
      <c r="AR125" s="30" t="e">
        <f t="shared" si="29"/>
        <v>#VALUE!</v>
      </c>
      <c r="AS125" s="30" t="e">
        <f t="shared" si="33"/>
        <v>#VALUE!</v>
      </c>
      <c r="AT125" s="30" t="e">
        <f t="shared" si="30"/>
        <v>#VALUE!</v>
      </c>
      <c r="AU125" s="30" t="e">
        <f t="shared" si="34"/>
        <v>#VALUE!</v>
      </c>
      <c r="AV125" s="30" t="e">
        <f t="shared" si="31"/>
        <v>#VALUE!</v>
      </c>
      <c r="AW125" s="30" t="e">
        <f t="shared" si="35"/>
        <v>#VALUE!</v>
      </c>
      <c r="AX125" s="28" t="b">
        <f t="shared" si="36"/>
        <v>1</v>
      </c>
      <c r="AY125" s="28">
        <v>120</v>
      </c>
    </row>
    <row r="126" spans="1:51" ht="12.75">
      <c r="A126" s="61"/>
      <c r="B126" s="49"/>
      <c r="C126" s="111"/>
      <c r="D126" s="62"/>
      <c r="E126" s="49"/>
      <c r="F126" s="61"/>
      <c r="G126" s="49"/>
      <c r="H126" s="110"/>
      <c r="I126" s="110"/>
      <c r="J126" s="113"/>
      <c r="K126" s="113"/>
      <c r="L126" s="113"/>
      <c r="M126" s="113"/>
      <c r="N126" s="113"/>
      <c r="O126" s="110"/>
      <c r="P126" s="110"/>
      <c r="Q126" s="86"/>
      <c r="R126" s="48"/>
      <c r="S126" s="49"/>
      <c r="T126" s="49"/>
      <c r="U126" s="49"/>
      <c r="V126" s="49"/>
      <c r="W126" s="49"/>
      <c r="X126" s="49"/>
      <c r="Y126" s="49"/>
      <c r="Z126" s="49"/>
      <c r="AA126" s="49"/>
      <c r="AB126" s="49"/>
      <c r="AC126" s="49"/>
      <c r="AD126" s="49"/>
      <c r="AE126" s="49"/>
      <c r="AF126" s="49"/>
      <c r="AN126" s="30">
        <f t="shared" si="26"/>
        <v>121</v>
      </c>
      <c r="AO126" s="30" t="e">
        <f t="shared" si="27"/>
        <v>#VALUE!</v>
      </c>
      <c r="AP126" s="30" t="e">
        <f t="shared" si="28"/>
        <v>#VALUE!</v>
      </c>
      <c r="AQ126" s="30" t="e">
        <f t="shared" si="32"/>
        <v>#VALUE!</v>
      </c>
      <c r="AR126" s="30" t="e">
        <f t="shared" si="29"/>
        <v>#VALUE!</v>
      </c>
      <c r="AS126" s="30" t="e">
        <f t="shared" si="33"/>
        <v>#VALUE!</v>
      </c>
      <c r="AT126" s="30" t="e">
        <f t="shared" si="30"/>
        <v>#VALUE!</v>
      </c>
      <c r="AU126" s="30" t="e">
        <f t="shared" si="34"/>
        <v>#VALUE!</v>
      </c>
      <c r="AV126" s="30" t="e">
        <f t="shared" si="31"/>
        <v>#VALUE!</v>
      </c>
      <c r="AW126" s="30" t="e">
        <f t="shared" si="35"/>
        <v>#VALUE!</v>
      </c>
      <c r="AX126" s="28" t="b">
        <f t="shared" si="36"/>
        <v>1</v>
      </c>
      <c r="AY126" s="28">
        <v>121</v>
      </c>
    </row>
    <row r="127" spans="1:51" ht="12.75">
      <c r="A127" s="61"/>
      <c r="B127" s="49"/>
      <c r="C127" s="111"/>
      <c r="D127" s="62"/>
      <c r="E127" s="49"/>
      <c r="F127" s="61"/>
      <c r="G127" s="49"/>
      <c r="H127" s="110"/>
      <c r="I127" s="110"/>
      <c r="J127" s="113"/>
      <c r="K127" s="113"/>
      <c r="L127" s="113"/>
      <c r="M127" s="113"/>
      <c r="N127" s="113"/>
      <c r="O127" s="110"/>
      <c r="P127" s="110"/>
      <c r="Q127" s="86"/>
      <c r="R127" s="48"/>
      <c r="S127" s="49"/>
      <c r="T127" s="49"/>
      <c r="U127" s="49"/>
      <c r="V127" s="49"/>
      <c r="W127" s="49"/>
      <c r="X127" s="49"/>
      <c r="Y127" s="49"/>
      <c r="Z127" s="49"/>
      <c r="AA127" s="49"/>
      <c r="AB127" s="49"/>
      <c r="AC127" s="49"/>
      <c r="AD127" s="49"/>
      <c r="AE127" s="49"/>
      <c r="AF127" s="49"/>
      <c r="AN127" s="30">
        <f t="shared" si="26"/>
        <v>122</v>
      </c>
      <c r="AO127" s="30" t="e">
        <f t="shared" si="27"/>
        <v>#VALUE!</v>
      </c>
      <c r="AP127" s="30" t="e">
        <f t="shared" si="28"/>
        <v>#VALUE!</v>
      </c>
      <c r="AQ127" s="30" t="e">
        <f t="shared" si="32"/>
        <v>#VALUE!</v>
      </c>
      <c r="AR127" s="30" t="e">
        <f t="shared" si="29"/>
        <v>#VALUE!</v>
      </c>
      <c r="AS127" s="30" t="e">
        <f t="shared" si="33"/>
        <v>#VALUE!</v>
      </c>
      <c r="AT127" s="30" t="e">
        <f t="shared" si="30"/>
        <v>#VALUE!</v>
      </c>
      <c r="AU127" s="30" t="e">
        <f t="shared" si="34"/>
        <v>#VALUE!</v>
      </c>
      <c r="AV127" s="30" t="e">
        <f t="shared" si="31"/>
        <v>#VALUE!</v>
      </c>
      <c r="AW127" s="30" t="e">
        <f t="shared" si="35"/>
        <v>#VALUE!</v>
      </c>
      <c r="AX127" s="28" t="b">
        <f t="shared" si="36"/>
        <v>1</v>
      </c>
      <c r="AY127" s="28">
        <v>122</v>
      </c>
    </row>
    <row r="128" spans="1:51" ht="12.75">
      <c r="A128" s="61"/>
      <c r="B128" s="49"/>
      <c r="C128" s="111"/>
      <c r="D128" s="62"/>
      <c r="E128" s="49"/>
      <c r="F128" s="61"/>
      <c r="G128" s="49"/>
      <c r="H128" s="110"/>
      <c r="I128" s="110"/>
      <c r="J128" s="113"/>
      <c r="K128" s="113"/>
      <c r="L128" s="113"/>
      <c r="M128" s="113"/>
      <c r="N128" s="113"/>
      <c r="O128" s="110"/>
      <c r="P128" s="110"/>
      <c r="Q128" s="86"/>
      <c r="R128" s="48"/>
      <c r="S128" s="49"/>
      <c r="T128" s="49"/>
      <c r="U128" s="49"/>
      <c r="V128" s="49"/>
      <c r="W128" s="49"/>
      <c r="X128" s="49"/>
      <c r="Y128" s="49"/>
      <c r="Z128" s="49"/>
      <c r="AA128" s="49"/>
      <c r="AB128" s="49"/>
      <c r="AC128" s="49"/>
      <c r="AD128" s="49"/>
      <c r="AE128" s="49"/>
      <c r="AF128" s="49"/>
      <c r="AN128" s="30">
        <f t="shared" si="26"/>
        <v>123</v>
      </c>
      <c r="AO128" s="30" t="e">
        <f t="shared" si="27"/>
        <v>#VALUE!</v>
      </c>
      <c r="AP128" s="30" t="e">
        <f t="shared" si="28"/>
        <v>#VALUE!</v>
      </c>
      <c r="AQ128" s="30" t="e">
        <f t="shared" si="32"/>
        <v>#VALUE!</v>
      </c>
      <c r="AR128" s="30" t="e">
        <f t="shared" si="29"/>
        <v>#VALUE!</v>
      </c>
      <c r="AS128" s="30" t="e">
        <f t="shared" si="33"/>
        <v>#VALUE!</v>
      </c>
      <c r="AT128" s="30" t="e">
        <f t="shared" si="30"/>
        <v>#VALUE!</v>
      </c>
      <c r="AU128" s="30" t="e">
        <f t="shared" si="34"/>
        <v>#VALUE!</v>
      </c>
      <c r="AV128" s="30" t="e">
        <f t="shared" si="31"/>
        <v>#VALUE!</v>
      </c>
      <c r="AW128" s="30" t="e">
        <f t="shared" si="35"/>
        <v>#VALUE!</v>
      </c>
      <c r="AX128" s="28" t="b">
        <f t="shared" si="36"/>
        <v>1</v>
      </c>
      <c r="AY128" s="28">
        <v>123</v>
      </c>
    </row>
    <row r="129" spans="1:51" ht="12.75">
      <c r="A129" s="61"/>
      <c r="B129" s="49"/>
      <c r="C129" s="111"/>
      <c r="D129" s="62"/>
      <c r="E129" s="49"/>
      <c r="F129" s="61"/>
      <c r="G129" s="49"/>
      <c r="H129" s="110"/>
      <c r="I129" s="110"/>
      <c r="J129" s="113"/>
      <c r="K129" s="113"/>
      <c r="L129" s="113"/>
      <c r="M129" s="113"/>
      <c r="N129" s="113"/>
      <c r="O129" s="110"/>
      <c r="P129" s="110"/>
      <c r="Q129" s="86"/>
      <c r="R129" s="48"/>
      <c r="S129" s="49"/>
      <c r="T129" s="49"/>
      <c r="U129" s="49"/>
      <c r="V129" s="49"/>
      <c r="W129" s="49"/>
      <c r="X129" s="49"/>
      <c r="Y129" s="49"/>
      <c r="Z129" s="49"/>
      <c r="AA129" s="49"/>
      <c r="AB129" s="49"/>
      <c r="AC129" s="49"/>
      <c r="AD129" s="49"/>
      <c r="AE129" s="49"/>
      <c r="AF129" s="49"/>
      <c r="AN129" s="30">
        <f t="shared" si="26"/>
        <v>124</v>
      </c>
      <c r="AO129" s="30" t="e">
        <f t="shared" si="27"/>
        <v>#VALUE!</v>
      </c>
      <c r="AP129" s="30" t="e">
        <f t="shared" si="28"/>
        <v>#VALUE!</v>
      </c>
      <c r="AQ129" s="30" t="e">
        <f t="shared" si="32"/>
        <v>#VALUE!</v>
      </c>
      <c r="AR129" s="30" t="e">
        <f t="shared" si="29"/>
        <v>#VALUE!</v>
      </c>
      <c r="AS129" s="30" t="e">
        <f t="shared" si="33"/>
        <v>#VALUE!</v>
      </c>
      <c r="AT129" s="30" t="e">
        <f t="shared" si="30"/>
        <v>#VALUE!</v>
      </c>
      <c r="AU129" s="30" t="e">
        <f t="shared" si="34"/>
        <v>#VALUE!</v>
      </c>
      <c r="AV129" s="30" t="e">
        <f t="shared" si="31"/>
        <v>#VALUE!</v>
      </c>
      <c r="AW129" s="30" t="e">
        <f t="shared" si="35"/>
        <v>#VALUE!</v>
      </c>
      <c r="AX129" s="28" t="b">
        <f t="shared" si="36"/>
        <v>1</v>
      </c>
      <c r="AY129" s="28">
        <v>124</v>
      </c>
    </row>
    <row r="130" spans="1:51" ht="12.75">
      <c r="A130" s="61"/>
      <c r="B130" s="49"/>
      <c r="C130" s="111"/>
      <c r="D130" s="62"/>
      <c r="E130" s="49"/>
      <c r="F130" s="61"/>
      <c r="G130" s="49"/>
      <c r="H130" s="110"/>
      <c r="I130" s="110"/>
      <c r="J130" s="113"/>
      <c r="K130" s="113"/>
      <c r="L130" s="113"/>
      <c r="M130" s="113"/>
      <c r="N130" s="113"/>
      <c r="O130" s="110"/>
      <c r="P130" s="110"/>
      <c r="Q130" s="86"/>
      <c r="R130" s="48"/>
      <c r="S130" s="49"/>
      <c r="T130" s="49"/>
      <c r="U130" s="49"/>
      <c r="V130" s="49"/>
      <c r="W130" s="49"/>
      <c r="X130" s="49"/>
      <c r="Y130" s="49"/>
      <c r="Z130" s="49"/>
      <c r="AA130" s="49"/>
      <c r="AB130" s="49"/>
      <c r="AC130" s="49"/>
      <c r="AD130" s="49"/>
      <c r="AE130" s="49"/>
      <c r="AF130" s="49"/>
      <c r="AN130" s="30">
        <f t="shared" si="26"/>
        <v>125</v>
      </c>
      <c r="AO130" s="30" t="e">
        <f t="shared" si="27"/>
        <v>#VALUE!</v>
      </c>
      <c r="AP130" s="30" t="e">
        <f t="shared" si="28"/>
        <v>#VALUE!</v>
      </c>
      <c r="AQ130" s="30" t="e">
        <f t="shared" si="32"/>
        <v>#VALUE!</v>
      </c>
      <c r="AR130" s="30" t="e">
        <f t="shared" si="29"/>
        <v>#VALUE!</v>
      </c>
      <c r="AS130" s="30" t="e">
        <f t="shared" si="33"/>
        <v>#VALUE!</v>
      </c>
      <c r="AT130" s="30" t="e">
        <f t="shared" si="30"/>
        <v>#VALUE!</v>
      </c>
      <c r="AU130" s="30" t="e">
        <f t="shared" si="34"/>
        <v>#VALUE!</v>
      </c>
      <c r="AV130" s="30" t="e">
        <f t="shared" si="31"/>
        <v>#VALUE!</v>
      </c>
      <c r="AW130" s="30" t="e">
        <f t="shared" si="35"/>
        <v>#VALUE!</v>
      </c>
      <c r="AX130" s="28" t="b">
        <f t="shared" si="36"/>
        <v>1</v>
      </c>
      <c r="AY130" s="28">
        <v>125</v>
      </c>
    </row>
    <row r="131" spans="1:51" ht="12.75">
      <c r="A131" s="61"/>
      <c r="B131" s="49"/>
      <c r="C131" s="111"/>
      <c r="D131" s="62"/>
      <c r="E131" s="49"/>
      <c r="F131" s="61"/>
      <c r="G131" s="49"/>
      <c r="H131" s="110"/>
      <c r="I131" s="110"/>
      <c r="J131" s="113"/>
      <c r="K131" s="113"/>
      <c r="L131" s="113"/>
      <c r="M131" s="113"/>
      <c r="N131" s="113"/>
      <c r="O131" s="110"/>
      <c r="P131" s="110"/>
      <c r="Q131" s="86"/>
      <c r="R131" s="48"/>
      <c r="S131" s="49"/>
      <c r="T131" s="49"/>
      <c r="U131" s="49"/>
      <c r="V131" s="49"/>
      <c r="W131" s="49"/>
      <c r="X131" s="49"/>
      <c r="Y131" s="49"/>
      <c r="Z131" s="49"/>
      <c r="AA131" s="49"/>
      <c r="AB131" s="49"/>
      <c r="AC131" s="49"/>
      <c r="AD131" s="49"/>
      <c r="AE131" s="49"/>
      <c r="AF131" s="49"/>
      <c r="AN131" s="30">
        <f t="shared" si="26"/>
        <v>126</v>
      </c>
      <c r="AO131" s="30" t="e">
        <f t="shared" si="27"/>
        <v>#VALUE!</v>
      </c>
      <c r="AP131" s="30" t="e">
        <f t="shared" si="28"/>
        <v>#VALUE!</v>
      </c>
      <c r="AQ131" s="30" t="e">
        <f t="shared" si="32"/>
        <v>#VALUE!</v>
      </c>
      <c r="AR131" s="30" t="e">
        <f t="shared" si="29"/>
        <v>#VALUE!</v>
      </c>
      <c r="AS131" s="30" t="e">
        <f t="shared" si="33"/>
        <v>#VALUE!</v>
      </c>
      <c r="AT131" s="30" t="e">
        <f t="shared" si="30"/>
        <v>#VALUE!</v>
      </c>
      <c r="AU131" s="30" t="e">
        <f t="shared" si="34"/>
        <v>#VALUE!</v>
      </c>
      <c r="AV131" s="30" t="e">
        <f t="shared" si="31"/>
        <v>#VALUE!</v>
      </c>
      <c r="AW131" s="30" t="e">
        <f t="shared" si="35"/>
        <v>#VALUE!</v>
      </c>
      <c r="AX131" s="28" t="b">
        <f t="shared" si="36"/>
        <v>1</v>
      </c>
      <c r="AY131" s="28">
        <v>126</v>
      </c>
    </row>
    <row r="132" spans="1:51" ht="12.75">
      <c r="A132" s="61"/>
      <c r="B132" s="49"/>
      <c r="C132" s="111"/>
      <c r="D132" s="62"/>
      <c r="E132" s="49"/>
      <c r="F132" s="61"/>
      <c r="G132" s="49"/>
      <c r="H132" s="110"/>
      <c r="I132" s="110"/>
      <c r="J132" s="113"/>
      <c r="K132" s="113"/>
      <c r="L132" s="113"/>
      <c r="M132" s="113"/>
      <c r="N132" s="113"/>
      <c r="O132" s="110"/>
      <c r="P132" s="110"/>
      <c r="Q132" s="86"/>
      <c r="R132" s="48"/>
      <c r="S132" s="49"/>
      <c r="T132" s="49"/>
      <c r="U132" s="49"/>
      <c r="V132" s="49"/>
      <c r="W132" s="49"/>
      <c r="X132" s="49"/>
      <c r="Y132" s="49"/>
      <c r="Z132" s="49"/>
      <c r="AA132" s="49"/>
      <c r="AB132" s="49"/>
      <c r="AC132" s="49"/>
      <c r="AD132" s="49"/>
      <c r="AE132" s="49"/>
      <c r="AF132" s="49"/>
      <c r="AN132" s="30">
        <f t="shared" si="26"/>
        <v>127</v>
      </c>
      <c r="AO132" s="30" t="e">
        <f t="shared" si="27"/>
        <v>#VALUE!</v>
      </c>
      <c r="AP132" s="30" t="e">
        <f t="shared" si="28"/>
        <v>#VALUE!</v>
      </c>
      <c r="AQ132" s="30" t="e">
        <f t="shared" si="32"/>
        <v>#VALUE!</v>
      </c>
      <c r="AR132" s="30" t="e">
        <f t="shared" si="29"/>
        <v>#VALUE!</v>
      </c>
      <c r="AS132" s="30" t="e">
        <f t="shared" si="33"/>
        <v>#VALUE!</v>
      </c>
      <c r="AT132" s="30" t="e">
        <f t="shared" si="30"/>
        <v>#VALUE!</v>
      </c>
      <c r="AU132" s="30" t="e">
        <f t="shared" si="34"/>
        <v>#VALUE!</v>
      </c>
      <c r="AV132" s="30" t="e">
        <f t="shared" si="31"/>
        <v>#VALUE!</v>
      </c>
      <c r="AW132" s="30" t="e">
        <f t="shared" si="35"/>
        <v>#VALUE!</v>
      </c>
      <c r="AX132" s="28" t="b">
        <f t="shared" si="36"/>
        <v>1</v>
      </c>
      <c r="AY132" s="28">
        <v>127</v>
      </c>
    </row>
    <row r="133" spans="1:51" ht="12.75">
      <c r="A133" s="61"/>
      <c r="B133" s="49"/>
      <c r="C133" s="111"/>
      <c r="D133" s="62"/>
      <c r="E133" s="49"/>
      <c r="F133" s="61"/>
      <c r="G133" s="49"/>
      <c r="H133" s="110"/>
      <c r="I133" s="110"/>
      <c r="J133" s="113"/>
      <c r="K133" s="113"/>
      <c r="L133" s="113"/>
      <c r="M133" s="113"/>
      <c r="N133" s="113"/>
      <c r="O133" s="110"/>
      <c r="P133" s="110"/>
      <c r="Q133" s="86"/>
      <c r="R133" s="48"/>
      <c r="S133" s="49"/>
      <c r="T133" s="49"/>
      <c r="U133" s="49"/>
      <c r="V133" s="49"/>
      <c r="W133" s="49"/>
      <c r="X133" s="49"/>
      <c r="Y133" s="49"/>
      <c r="Z133" s="49"/>
      <c r="AA133" s="49"/>
      <c r="AB133" s="49"/>
      <c r="AC133" s="49"/>
      <c r="AD133" s="49"/>
      <c r="AE133" s="49"/>
      <c r="AF133" s="49"/>
      <c r="AN133" s="30">
        <f t="shared" si="26"/>
        <v>128</v>
      </c>
      <c r="AO133" s="30" t="e">
        <f t="shared" si="27"/>
        <v>#VALUE!</v>
      </c>
      <c r="AP133" s="30" t="e">
        <f t="shared" si="28"/>
        <v>#VALUE!</v>
      </c>
      <c r="AQ133" s="30" t="e">
        <f t="shared" si="32"/>
        <v>#VALUE!</v>
      </c>
      <c r="AR133" s="30" t="e">
        <f t="shared" si="29"/>
        <v>#VALUE!</v>
      </c>
      <c r="AS133" s="30" t="e">
        <f t="shared" si="33"/>
        <v>#VALUE!</v>
      </c>
      <c r="AT133" s="30" t="e">
        <f t="shared" si="30"/>
        <v>#VALUE!</v>
      </c>
      <c r="AU133" s="30" t="e">
        <f t="shared" si="34"/>
        <v>#VALUE!</v>
      </c>
      <c r="AV133" s="30" t="e">
        <f t="shared" si="31"/>
        <v>#VALUE!</v>
      </c>
      <c r="AW133" s="30" t="e">
        <f t="shared" si="35"/>
        <v>#VALUE!</v>
      </c>
      <c r="AX133" s="28" t="b">
        <f t="shared" si="36"/>
        <v>1</v>
      </c>
      <c r="AY133" s="28">
        <v>128</v>
      </c>
    </row>
    <row r="134" spans="1:51" ht="12.75">
      <c r="A134" s="61"/>
      <c r="B134" s="49"/>
      <c r="C134" s="111"/>
      <c r="D134" s="62"/>
      <c r="E134" s="49"/>
      <c r="F134" s="61"/>
      <c r="G134" s="49"/>
      <c r="H134" s="110"/>
      <c r="I134" s="110"/>
      <c r="J134" s="113"/>
      <c r="K134" s="113"/>
      <c r="L134" s="113"/>
      <c r="M134" s="113"/>
      <c r="N134" s="113"/>
      <c r="O134" s="110"/>
      <c r="P134" s="110"/>
      <c r="Q134" s="86"/>
      <c r="R134" s="48"/>
      <c r="S134" s="49"/>
      <c r="T134" s="49"/>
      <c r="U134" s="49"/>
      <c r="V134" s="49"/>
      <c r="W134" s="49"/>
      <c r="X134" s="49"/>
      <c r="Y134" s="49"/>
      <c r="Z134" s="49"/>
      <c r="AA134" s="49"/>
      <c r="AB134" s="49"/>
      <c r="AC134" s="49"/>
      <c r="AD134" s="49"/>
      <c r="AE134" s="49"/>
      <c r="AF134" s="49"/>
      <c r="AN134" s="30">
        <f t="shared" si="26"/>
        <v>129</v>
      </c>
      <c r="AO134" s="30" t="e">
        <f t="shared" si="27"/>
        <v>#VALUE!</v>
      </c>
      <c r="AP134" s="30" t="e">
        <f t="shared" si="28"/>
        <v>#VALUE!</v>
      </c>
      <c r="AQ134" s="30" t="e">
        <f t="shared" si="32"/>
        <v>#VALUE!</v>
      </c>
      <c r="AR134" s="30" t="e">
        <f t="shared" si="29"/>
        <v>#VALUE!</v>
      </c>
      <c r="AS134" s="30" t="e">
        <f t="shared" si="33"/>
        <v>#VALUE!</v>
      </c>
      <c r="AT134" s="30" t="e">
        <f t="shared" si="30"/>
        <v>#VALUE!</v>
      </c>
      <c r="AU134" s="30" t="e">
        <f t="shared" si="34"/>
        <v>#VALUE!</v>
      </c>
      <c r="AV134" s="30" t="e">
        <f t="shared" si="31"/>
        <v>#VALUE!</v>
      </c>
      <c r="AW134" s="30" t="e">
        <f t="shared" si="35"/>
        <v>#VALUE!</v>
      </c>
      <c r="AX134" s="28" t="b">
        <f aca="true" t="shared" si="37" ref="AX134:AX149">OR(COUNTIF(AN$1:AP$65536,AN134)&gt;1,COUNTIF(AN$1:AP$65536,AP134)&gt;1,COUNTIF(C$1:C$65536,C134))</f>
        <v>1</v>
      </c>
      <c r="AY134" s="28">
        <v>129</v>
      </c>
    </row>
    <row r="135" spans="1:51" ht="12.75">
      <c r="A135" s="61"/>
      <c r="B135" s="49"/>
      <c r="C135" s="111"/>
      <c r="D135" s="62"/>
      <c r="E135" s="49"/>
      <c r="F135" s="61"/>
      <c r="G135" s="49"/>
      <c r="H135" s="110"/>
      <c r="I135" s="110"/>
      <c r="J135" s="113"/>
      <c r="K135" s="113"/>
      <c r="L135" s="113"/>
      <c r="M135" s="113"/>
      <c r="N135" s="113"/>
      <c r="O135" s="110"/>
      <c r="P135" s="110"/>
      <c r="Q135" s="86"/>
      <c r="R135" s="48"/>
      <c r="S135" s="49"/>
      <c r="T135" s="49"/>
      <c r="U135" s="49"/>
      <c r="V135" s="49"/>
      <c r="W135" s="49"/>
      <c r="X135" s="49"/>
      <c r="Y135" s="49"/>
      <c r="Z135" s="49"/>
      <c r="AA135" s="49"/>
      <c r="AB135" s="49"/>
      <c r="AC135" s="49"/>
      <c r="AD135" s="49"/>
      <c r="AE135" s="49"/>
      <c r="AF135" s="49"/>
      <c r="AN135" s="30">
        <f aca="true" t="shared" si="38" ref="AN135:AN149">+IF(ISERR(MID($E135,1,AO135)),AY135,MID($E135,1,AO135))</f>
        <v>130</v>
      </c>
      <c r="AO135" s="30" t="e">
        <f aca="true" t="shared" si="39" ref="AO135:AO149">+FIND(" ",$E135)</f>
        <v>#VALUE!</v>
      </c>
      <c r="AP135" s="30" t="e">
        <f aca="true" t="shared" si="40" ref="AP135:AP149">MID($E135,FIND(" ",$E135),IF(ISERROR(AQ135),99,AQ135-(FIND(" ",$E135))))</f>
        <v>#VALUE!</v>
      </c>
      <c r="AQ135" s="30" t="e">
        <f t="shared" si="32"/>
        <v>#VALUE!</v>
      </c>
      <c r="AR135" s="30" t="e">
        <f aca="true" t="shared" si="41" ref="AR135:AR149">MID($E135,AQ135,IF(ISERROR(AS135),99,AS135-AQ135))</f>
        <v>#VALUE!</v>
      </c>
      <c r="AS135" s="30" t="e">
        <f t="shared" si="33"/>
        <v>#VALUE!</v>
      </c>
      <c r="AT135" s="30" t="e">
        <f aca="true" t="shared" si="42" ref="AT135:AT149">MID($E135,AS135,IF(ISERROR(AU135),99,AU135-AS135))</f>
        <v>#VALUE!</v>
      </c>
      <c r="AU135" s="30" t="e">
        <f t="shared" si="34"/>
        <v>#VALUE!</v>
      </c>
      <c r="AV135" s="30" t="e">
        <f aca="true" t="shared" si="43" ref="AV135:AV149">MID($E135,AU135,IF(ISERROR(AW135),99,AW135-AU135))</f>
        <v>#VALUE!</v>
      </c>
      <c r="AW135" s="30" t="e">
        <f t="shared" si="35"/>
        <v>#VALUE!</v>
      </c>
      <c r="AX135" s="28" t="b">
        <f t="shared" si="37"/>
        <v>1</v>
      </c>
      <c r="AY135" s="28">
        <v>130</v>
      </c>
    </row>
    <row r="136" spans="1:51" ht="12.75">
      <c r="A136" s="61"/>
      <c r="B136" s="49"/>
      <c r="C136" s="111"/>
      <c r="D136" s="62"/>
      <c r="E136" s="49"/>
      <c r="F136" s="61"/>
      <c r="G136" s="49"/>
      <c r="H136" s="110"/>
      <c r="I136" s="110"/>
      <c r="J136" s="113"/>
      <c r="K136" s="113"/>
      <c r="L136" s="113"/>
      <c r="M136" s="113"/>
      <c r="N136" s="113"/>
      <c r="O136" s="110"/>
      <c r="P136" s="110"/>
      <c r="Q136" s="86"/>
      <c r="R136" s="48"/>
      <c r="S136" s="49"/>
      <c r="T136" s="49"/>
      <c r="U136" s="49"/>
      <c r="V136" s="49"/>
      <c r="W136" s="49"/>
      <c r="X136" s="49"/>
      <c r="Y136" s="49"/>
      <c r="Z136" s="49"/>
      <c r="AA136" s="49"/>
      <c r="AB136" s="49"/>
      <c r="AC136" s="49"/>
      <c r="AD136" s="49"/>
      <c r="AE136" s="49"/>
      <c r="AF136" s="49"/>
      <c r="AN136" s="30">
        <f t="shared" si="38"/>
        <v>131</v>
      </c>
      <c r="AO136" s="30" t="e">
        <f t="shared" si="39"/>
        <v>#VALUE!</v>
      </c>
      <c r="AP136" s="30" t="e">
        <f t="shared" si="40"/>
        <v>#VALUE!</v>
      </c>
      <c r="AQ136" s="30" t="e">
        <f t="shared" si="32"/>
        <v>#VALUE!</v>
      </c>
      <c r="AR136" s="30" t="e">
        <f t="shared" si="41"/>
        <v>#VALUE!</v>
      </c>
      <c r="AS136" s="30" t="e">
        <f t="shared" si="33"/>
        <v>#VALUE!</v>
      </c>
      <c r="AT136" s="30" t="e">
        <f t="shared" si="42"/>
        <v>#VALUE!</v>
      </c>
      <c r="AU136" s="30" t="e">
        <f t="shared" si="34"/>
        <v>#VALUE!</v>
      </c>
      <c r="AV136" s="30" t="e">
        <f t="shared" si="43"/>
        <v>#VALUE!</v>
      </c>
      <c r="AW136" s="30" t="e">
        <f t="shared" si="35"/>
        <v>#VALUE!</v>
      </c>
      <c r="AX136" s="28" t="b">
        <f t="shared" si="37"/>
        <v>1</v>
      </c>
      <c r="AY136" s="28">
        <v>131</v>
      </c>
    </row>
    <row r="137" spans="1:51" ht="12.75">
      <c r="A137" s="61"/>
      <c r="B137" s="49"/>
      <c r="C137" s="111"/>
      <c r="D137" s="62"/>
      <c r="E137" s="49"/>
      <c r="F137" s="61"/>
      <c r="G137" s="49"/>
      <c r="H137" s="110"/>
      <c r="I137" s="110"/>
      <c r="J137" s="113"/>
      <c r="K137" s="113"/>
      <c r="L137" s="113"/>
      <c r="M137" s="113"/>
      <c r="N137" s="113"/>
      <c r="O137" s="110"/>
      <c r="P137" s="110"/>
      <c r="Q137" s="86"/>
      <c r="R137" s="48"/>
      <c r="S137" s="49"/>
      <c r="T137" s="49"/>
      <c r="U137" s="49"/>
      <c r="V137" s="49"/>
      <c r="W137" s="49"/>
      <c r="X137" s="49"/>
      <c r="Y137" s="49"/>
      <c r="Z137" s="49"/>
      <c r="AA137" s="49"/>
      <c r="AB137" s="49"/>
      <c r="AC137" s="49"/>
      <c r="AD137" s="49"/>
      <c r="AE137" s="49"/>
      <c r="AF137" s="49"/>
      <c r="AN137" s="30">
        <f t="shared" si="38"/>
        <v>132</v>
      </c>
      <c r="AO137" s="30" t="e">
        <f t="shared" si="39"/>
        <v>#VALUE!</v>
      </c>
      <c r="AP137" s="30" t="e">
        <f t="shared" si="40"/>
        <v>#VALUE!</v>
      </c>
      <c r="AQ137" s="30" t="e">
        <f t="shared" si="32"/>
        <v>#VALUE!</v>
      </c>
      <c r="AR137" s="30" t="e">
        <f t="shared" si="41"/>
        <v>#VALUE!</v>
      </c>
      <c r="AS137" s="30" t="e">
        <f t="shared" si="33"/>
        <v>#VALUE!</v>
      </c>
      <c r="AT137" s="30" t="e">
        <f t="shared" si="42"/>
        <v>#VALUE!</v>
      </c>
      <c r="AU137" s="30" t="e">
        <f t="shared" si="34"/>
        <v>#VALUE!</v>
      </c>
      <c r="AV137" s="30" t="e">
        <f t="shared" si="43"/>
        <v>#VALUE!</v>
      </c>
      <c r="AW137" s="30" t="e">
        <f t="shared" si="35"/>
        <v>#VALUE!</v>
      </c>
      <c r="AX137" s="28" t="b">
        <f t="shared" si="37"/>
        <v>1</v>
      </c>
      <c r="AY137" s="28">
        <v>132</v>
      </c>
    </row>
    <row r="138" spans="1:51" ht="12.75">
      <c r="A138" s="61"/>
      <c r="B138" s="49"/>
      <c r="C138" s="111"/>
      <c r="D138" s="62"/>
      <c r="E138" s="49"/>
      <c r="F138" s="61"/>
      <c r="G138" s="49"/>
      <c r="H138" s="110"/>
      <c r="I138" s="110"/>
      <c r="J138" s="113"/>
      <c r="K138" s="113"/>
      <c r="L138" s="113"/>
      <c r="M138" s="113"/>
      <c r="N138" s="113"/>
      <c r="O138" s="110"/>
      <c r="P138" s="110"/>
      <c r="Q138" s="86"/>
      <c r="R138" s="48"/>
      <c r="S138" s="49"/>
      <c r="T138" s="49"/>
      <c r="U138" s="49"/>
      <c r="V138" s="49"/>
      <c r="W138" s="49"/>
      <c r="X138" s="49"/>
      <c r="Y138" s="49"/>
      <c r="Z138" s="49"/>
      <c r="AA138" s="49"/>
      <c r="AB138" s="49"/>
      <c r="AC138" s="49"/>
      <c r="AD138" s="49"/>
      <c r="AE138" s="49"/>
      <c r="AF138" s="49"/>
      <c r="AN138" s="30">
        <f t="shared" si="38"/>
        <v>133</v>
      </c>
      <c r="AO138" s="30" t="e">
        <f t="shared" si="39"/>
        <v>#VALUE!</v>
      </c>
      <c r="AP138" s="30" t="e">
        <f t="shared" si="40"/>
        <v>#VALUE!</v>
      </c>
      <c r="AQ138" s="30" t="e">
        <f t="shared" si="32"/>
        <v>#VALUE!</v>
      </c>
      <c r="AR138" s="30" t="e">
        <f t="shared" si="41"/>
        <v>#VALUE!</v>
      </c>
      <c r="AS138" s="30" t="e">
        <f t="shared" si="33"/>
        <v>#VALUE!</v>
      </c>
      <c r="AT138" s="30" t="e">
        <f t="shared" si="42"/>
        <v>#VALUE!</v>
      </c>
      <c r="AU138" s="30" t="e">
        <f t="shared" si="34"/>
        <v>#VALUE!</v>
      </c>
      <c r="AV138" s="30" t="e">
        <f t="shared" si="43"/>
        <v>#VALUE!</v>
      </c>
      <c r="AW138" s="30" t="e">
        <f t="shared" si="35"/>
        <v>#VALUE!</v>
      </c>
      <c r="AX138" s="28" t="b">
        <f t="shared" si="37"/>
        <v>1</v>
      </c>
      <c r="AY138" s="28">
        <v>133</v>
      </c>
    </row>
    <row r="139" spans="1:51" ht="12.75">
      <c r="A139" s="61"/>
      <c r="B139" s="49"/>
      <c r="C139" s="111"/>
      <c r="D139" s="62"/>
      <c r="E139" s="49"/>
      <c r="F139" s="61"/>
      <c r="G139" s="49"/>
      <c r="H139" s="110"/>
      <c r="I139" s="110"/>
      <c r="J139" s="113"/>
      <c r="K139" s="113"/>
      <c r="L139" s="113"/>
      <c r="M139" s="113"/>
      <c r="N139" s="113"/>
      <c r="O139" s="110"/>
      <c r="P139" s="110"/>
      <c r="Q139" s="86"/>
      <c r="R139" s="48"/>
      <c r="S139" s="49"/>
      <c r="T139" s="49"/>
      <c r="U139" s="49"/>
      <c r="V139" s="49"/>
      <c r="W139" s="49"/>
      <c r="X139" s="49"/>
      <c r="Y139" s="49"/>
      <c r="Z139" s="49"/>
      <c r="AA139" s="49"/>
      <c r="AB139" s="49"/>
      <c r="AC139" s="49"/>
      <c r="AD139" s="49"/>
      <c r="AE139" s="49"/>
      <c r="AF139" s="49"/>
      <c r="AN139" s="30">
        <f t="shared" si="38"/>
        <v>134</v>
      </c>
      <c r="AO139" s="30" t="e">
        <f t="shared" si="39"/>
        <v>#VALUE!</v>
      </c>
      <c r="AP139" s="30" t="e">
        <f t="shared" si="40"/>
        <v>#VALUE!</v>
      </c>
      <c r="AQ139" s="30" t="e">
        <f t="shared" si="32"/>
        <v>#VALUE!</v>
      </c>
      <c r="AR139" s="30" t="e">
        <f t="shared" si="41"/>
        <v>#VALUE!</v>
      </c>
      <c r="AS139" s="30" t="e">
        <f t="shared" si="33"/>
        <v>#VALUE!</v>
      </c>
      <c r="AT139" s="30" t="e">
        <f t="shared" si="42"/>
        <v>#VALUE!</v>
      </c>
      <c r="AU139" s="30" t="e">
        <f t="shared" si="34"/>
        <v>#VALUE!</v>
      </c>
      <c r="AV139" s="30" t="e">
        <f t="shared" si="43"/>
        <v>#VALUE!</v>
      </c>
      <c r="AW139" s="30" t="e">
        <f t="shared" si="35"/>
        <v>#VALUE!</v>
      </c>
      <c r="AX139" s="28" t="b">
        <f t="shared" si="37"/>
        <v>1</v>
      </c>
      <c r="AY139" s="28">
        <v>134</v>
      </c>
    </row>
    <row r="140" spans="1:51" ht="12.75">
      <c r="A140" s="61"/>
      <c r="B140" s="49"/>
      <c r="C140" s="111"/>
      <c r="D140" s="62"/>
      <c r="E140" s="49"/>
      <c r="F140" s="61"/>
      <c r="G140" s="49"/>
      <c r="H140" s="110"/>
      <c r="I140" s="110"/>
      <c r="J140" s="113"/>
      <c r="K140" s="113"/>
      <c r="L140" s="113"/>
      <c r="M140" s="113"/>
      <c r="N140" s="113"/>
      <c r="O140" s="110"/>
      <c r="P140" s="110"/>
      <c r="Q140" s="86"/>
      <c r="R140" s="48"/>
      <c r="S140" s="49"/>
      <c r="T140" s="49"/>
      <c r="U140" s="49"/>
      <c r="V140" s="49"/>
      <c r="W140" s="49"/>
      <c r="X140" s="49"/>
      <c r="Y140" s="49"/>
      <c r="Z140" s="49"/>
      <c r="AA140" s="49"/>
      <c r="AB140" s="49"/>
      <c r="AC140" s="49"/>
      <c r="AD140" s="49"/>
      <c r="AE140" s="49"/>
      <c r="AF140" s="49"/>
      <c r="AN140" s="30">
        <f t="shared" si="38"/>
        <v>135</v>
      </c>
      <c r="AO140" s="30" t="e">
        <f t="shared" si="39"/>
        <v>#VALUE!</v>
      </c>
      <c r="AP140" s="30" t="e">
        <f t="shared" si="40"/>
        <v>#VALUE!</v>
      </c>
      <c r="AQ140" s="30" t="e">
        <f t="shared" si="32"/>
        <v>#VALUE!</v>
      </c>
      <c r="AR140" s="30" t="e">
        <f t="shared" si="41"/>
        <v>#VALUE!</v>
      </c>
      <c r="AS140" s="30" t="e">
        <f t="shared" si="33"/>
        <v>#VALUE!</v>
      </c>
      <c r="AT140" s="30" t="e">
        <f t="shared" si="42"/>
        <v>#VALUE!</v>
      </c>
      <c r="AU140" s="30" t="e">
        <f t="shared" si="34"/>
        <v>#VALUE!</v>
      </c>
      <c r="AV140" s="30" t="e">
        <f t="shared" si="43"/>
        <v>#VALUE!</v>
      </c>
      <c r="AW140" s="30" t="e">
        <f t="shared" si="35"/>
        <v>#VALUE!</v>
      </c>
      <c r="AX140" s="28" t="b">
        <f t="shared" si="37"/>
        <v>1</v>
      </c>
      <c r="AY140" s="28">
        <v>135</v>
      </c>
    </row>
    <row r="141" spans="1:51" ht="12.75">
      <c r="A141" s="61"/>
      <c r="B141" s="49"/>
      <c r="C141" s="111"/>
      <c r="D141" s="62"/>
      <c r="E141" s="49"/>
      <c r="F141" s="61"/>
      <c r="G141" s="49"/>
      <c r="H141" s="110"/>
      <c r="I141" s="110"/>
      <c r="J141" s="113"/>
      <c r="K141" s="113"/>
      <c r="L141" s="113"/>
      <c r="M141" s="113"/>
      <c r="N141" s="113"/>
      <c r="O141" s="110"/>
      <c r="P141" s="110"/>
      <c r="Q141" s="86"/>
      <c r="R141" s="48"/>
      <c r="S141" s="49"/>
      <c r="T141" s="49"/>
      <c r="U141" s="49"/>
      <c r="V141" s="49"/>
      <c r="W141" s="49"/>
      <c r="X141" s="49"/>
      <c r="Y141" s="49"/>
      <c r="Z141" s="49"/>
      <c r="AA141" s="49"/>
      <c r="AB141" s="49"/>
      <c r="AC141" s="49"/>
      <c r="AD141" s="49"/>
      <c r="AE141" s="49"/>
      <c r="AF141" s="49"/>
      <c r="AN141" s="30">
        <f t="shared" si="38"/>
        <v>136</v>
      </c>
      <c r="AO141" s="30" t="e">
        <f t="shared" si="39"/>
        <v>#VALUE!</v>
      </c>
      <c r="AP141" s="30" t="e">
        <f t="shared" si="40"/>
        <v>#VALUE!</v>
      </c>
      <c r="AQ141" s="30" t="e">
        <f aca="true" t="shared" si="44" ref="AQ141:AQ149">FIND(" ",$E141,AO141+1)</f>
        <v>#VALUE!</v>
      </c>
      <c r="AR141" s="30" t="e">
        <f t="shared" si="41"/>
        <v>#VALUE!</v>
      </c>
      <c r="AS141" s="30" t="e">
        <f aca="true" t="shared" si="45" ref="AS141:AS149">FIND(" ",$E141,AQ141+1)</f>
        <v>#VALUE!</v>
      </c>
      <c r="AT141" s="30" t="e">
        <f t="shared" si="42"/>
        <v>#VALUE!</v>
      </c>
      <c r="AU141" s="30" t="e">
        <f aca="true" t="shared" si="46" ref="AU141:AU149">FIND(" ",$E141,AS141+1)</f>
        <v>#VALUE!</v>
      </c>
      <c r="AV141" s="30" t="e">
        <f t="shared" si="43"/>
        <v>#VALUE!</v>
      </c>
      <c r="AW141" s="30" t="e">
        <f aca="true" t="shared" si="47" ref="AW141:AW149">FIND(" ",$E141,AU141+1)</f>
        <v>#VALUE!</v>
      </c>
      <c r="AX141" s="28" t="b">
        <f t="shared" si="37"/>
        <v>1</v>
      </c>
      <c r="AY141" s="28">
        <v>136</v>
      </c>
    </row>
    <row r="142" spans="1:51" ht="12.75">
      <c r="A142" s="61"/>
      <c r="B142" s="49"/>
      <c r="C142" s="111"/>
      <c r="D142" s="62"/>
      <c r="E142" s="49"/>
      <c r="F142" s="61"/>
      <c r="G142" s="49"/>
      <c r="H142" s="110"/>
      <c r="I142" s="110"/>
      <c r="J142" s="113"/>
      <c r="K142" s="113"/>
      <c r="L142" s="113"/>
      <c r="M142" s="113"/>
      <c r="N142" s="113"/>
      <c r="O142" s="110"/>
      <c r="P142" s="110"/>
      <c r="Q142" s="86"/>
      <c r="R142" s="48"/>
      <c r="S142" s="49"/>
      <c r="T142" s="49"/>
      <c r="U142" s="49"/>
      <c r="V142" s="49"/>
      <c r="W142" s="49"/>
      <c r="X142" s="49"/>
      <c r="Y142" s="49"/>
      <c r="Z142" s="49"/>
      <c r="AA142" s="49"/>
      <c r="AB142" s="49"/>
      <c r="AC142" s="49"/>
      <c r="AD142" s="49"/>
      <c r="AE142" s="49"/>
      <c r="AF142" s="49"/>
      <c r="AN142" s="30">
        <f t="shared" si="38"/>
        <v>137</v>
      </c>
      <c r="AO142" s="30" t="e">
        <f t="shared" si="39"/>
        <v>#VALUE!</v>
      </c>
      <c r="AP142" s="30" t="e">
        <f t="shared" si="40"/>
        <v>#VALUE!</v>
      </c>
      <c r="AQ142" s="30" t="e">
        <f t="shared" si="44"/>
        <v>#VALUE!</v>
      </c>
      <c r="AR142" s="30" t="e">
        <f t="shared" si="41"/>
        <v>#VALUE!</v>
      </c>
      <c r="AS142" s="30" t="e">
        <f t="shared" si="45"/>
        <v>#VALUE!</v>
      </c>
      <c r="AT142" s="30" t="e">
        <f t="shared" si="42"/>
        <v>#VALUE!</v>
      </c>
      <c r="AU142" s="30" t="e">
        <f t="shared" si="46"/>
        <v>#VALUE!</v>
      </c>
      <c r="AV142" s="30" t="e">
        <f t="shared" si="43"/>
        <v>#VALUE!</v>
      </c>
      <c r="AW142" s="30" t="e">
        <f t="shared" si="47"/>
        <v>#VALUE!</v>
      </c>
      <c r="AX142" s="28" t="b">
        <f t="shared" si="37"/>
        <v>1</v>
      </c>
      <c r="AY142" s="28">
        <v>137</v>
      </c>
    </row>
    <row r="143" spans="1:51" ht="12.75">
      <c r="A143" s="61"/>
      <c r="B143" s="49"/>
      <c r="C143" s="111"/>
      <c r="D143" s="62"/>
      <c r="E143" s="49"/>
      <c r="F143" s="61"/>
      <c r="G143" s="49"/>
      <c r="H143" s="110"/>
      <c r="I143" s="110"/>
      <c r="J143" s="113"/>
      <c r="K143" s="113"/>
      <c r="L143" s="113"/>
      <c r="M143" s="113"/>
      <c r="N143" s="113"/>
      <c r="O143" s="110"/>
      <c r="P143" s="110"/>
      <c r="Q143" s="86"/>
      <c r="R143" s="48"/>
      <c r="S143" s="49"/>
      <c r="T143" s="49"/>
      <c r="U143" s="49"/>
      <c r="V143" s="49"/>
      <c r="W143" s="49"/>
      <c r="X143" s="49"/>
      <c r="Y143" s="49"/>
      <c r="Z143" s="49"/>
      <c r="AA143" s="49"/>
      <c r="AB143" s="49"/>
      <c r="AC143" s="49"/>
      <c r="AD143" s="49"/>
      <c r="AE143" s="49"/>
      <c r="AF143" s="49"/>
      <c r="AN143" s="30">
        <f t="shared" si="38"/>
        <v>138</v>
      </c>
      <c r="AO143" s="30" t="e">
        <f t="shared" si="39"/>
        <v>#VALUE!</v>
      </c>
      <c r="AP143" s="30" t="e">
        <f t="shared" si="40"/>
        <v>#VALUE!</v>
      </c>
      <c r="AQ143" s="30" t="e">
        <f t="shared" si="44"/>
        <v>#VALUE!</v>
      </c>
      <c r="AR143" s="30" t="e">
        <f t="shared" si="41"/>
        <v>#VALUE!</v>
      </c>
      <c r="AS143" s="30" t="e">
        <f t="shared" si="45"/>
        <v>#VALUE!</v>
      </c>
      <c r="AT143" s="30" t="e">
        <f t="shared" si="42"/>
        <v>#VALUE!</v>
      </c>
      <c r="AU143" s="30" t="e">
        <f t="shared" si="46"/>
        <v>#VALUE!</v>
      </c>
      <c r="AV143" s="30" t="e">
        <f t="shared" si="43"/>
        <v>#VALUE!</v>
      </c>
      <c r="AW143" s="30" t="e">
        <f t="shared" si="47"/>
        <v>#VALUE!</v>
      </c>
      <c r="AX143" s="28" t="b">
        <f t="shared" si="37"/>
        <v>1</v>
      </c>
      <c r="AY143" s="28">
        <v>138</v>
      </c>
    </row>
    <row r="144" spans="1:51" ht="12.75">
      <c r="A144" s="61"/>
      <c r="B144" s="49"/>
      <c r="C144" s="111"/>
      <c r="D144" s="62"/>
      <c r="E144" s="49"/>
      <c r="F144" s="61"/>
      <c r="G144" s="49"/>
      <c r="H144" s="110"/>
      <c r="I144" s="110"/>
      <c r="J144" s="113"/>
      <c r="K144" s="113"/>
      <c r="L144" s="113"/>
      <c r="M144" s="113"/>
      <c r="N144" s="113"/>
      <c r="O144" s="110"/>
      <c r="P144" s="110"/>
      <c r="Q144" s="86"/>
      <c r="R144" s="48"/>
      <c r="S144" s="49"/>
      <c r="T144" s="49"/>
      <c r="U144" s="49"/>
      <c r="V144" s="49"/>
      <c r="W144" s="49"/>
      <c r="X144" s="49"/>
      <c r="Y144" s="49"/>
      <c r="Z144" s="49"/>
      <c r="AA144" s="49"/>
      <c r="AB144" s="49"/>
      <c r="AC144" s="49"/>
      <c r="AD144" s="49"/>
      <c r="AE144" s="49"/>
      <c r="AF144" s="49"/>
      <c r="AN144" s="30">
        <f t="shared" si="38"/>
        <v>139</v>
      </c>
      <c r="AO144" s="30" t="e">
        <f t="shared" si="39"/>
        <v>#VALUE!</v>
      </c>
      <c r="AP144" s="30" t="e">
        <f t="shared" si="40"/>
        <v>#VALUE!</v>
      </c>
      <c r="AQ144" s="30" t="e">
        <f t="shared" si="44"/>
        <v>#VALUE!</v>
      </c>
      <c r="AR144" s="30" t="e">
        <f t="shared" si="41"/>
        <v>#VALUE!</v>
      </c>
      <c r="AS144" s="30" t="e">
        <f t="shared" si="45"/>
        <v>#VALUE!</v>
      </c>
      <c r="AT144" s="30" t="e">
        <f t="shared" si="42"/>
        <v>#VALUE!</v>
      </c>
      <c r="AU144" s="30" t="e">
        <f t="shared" si="46"/>
        <v>#VALUE!</v>
      </c>
      <c r="AV144" s="30" t="e">
        <f t="shared" si="43"/>
        <v>#VALUE!</v>
      </c>
      <c r="AW144" s="30" t="e">
        <f t="shared" si="47"/>
        <v>#VALUE!</v>
      </c>
      <c r="AX144" s="28" t="b">
        <f t="shared" si="37"/>
        <v>1</v>
      </c>
      <c r="AY144" s="28">
        <v>139</v>
      </c>
    </row>
    <row r="145" spans="1:51" ht="12.75">
      <c r="A145" s="61"/>
      <c r="B145" s="49"/>
      <c r="C145" s="111"/>
      <c r="D145" s="62"/>
      <c r="E145" s="49"/>
      <c r="F145" s="61"/>
      <c r="G145" s="49"/>
      <c r="H145" s="110"/>
      <c r="I145" s="110"/>
      <c r="J145" s="113"/>
      <c r="K145" s="113"/>
      <c r="L145" s="113"/>
      <c r="M145" s="113"/>
      <c r="N145" s="113"/>
      <c r="O145" s="110"/>
      <c r="P145" s="110"/>
      <c r="Q145" s="86"/>
      <c r="R145" s="48"/>
      <c r="S145" s="49"/>
      <c r="T145" s="49"/>
      <c r="U145" s="49"/>
      <c r="V145" s="49"/>
      <c r="W145" s="49"/>
      <c r="X145" s="49"/>
      <c r="Y145" s="49"/>
      <c r="Z145" s="49"/>
      <c r="AA145" s="49"/>
      <c r="AB145" s="49"/>
      <c r="AC145" s="49"/>
      <c r="AD145" s="49"/>
      <c r="AE145" s="49"/>
      <c r="AF145" s="49"/>
      <c r="AN145" s="30">
        <f t="shared" si="38"/>
        <v>140</v>
      </c>
      <c r="AO145" s="30" t="e">
        <f t="shared" si="39"/>
        <v>#VALUE!</v>
      </c>
      <c r="AP145" s="30" t="e">
        <f t="shared" si="40"/>
        <v>#VALUE!</v>
      </c>
      <c r="AQ145" s="30" t="e">
        <f t="shared" si="44"/>
        <v>#VALUE!</v>
      </c>
      <c r="AR145" s="30" t="e">
        <f t="shared" si="41"/>
        <v>#VALUE!</v>
      </c>
      <c r="AS145" s="30" t="e">
        <f t="shared" si="45"/>
        <v>#VALUE!</v>
      </c>
      <c r="AT145" s="30" t="e">
        <f t="shared" si="42"/>
        <v>#VALUE!</v>
      </c>
      <c r="AU145" s="30" t="e">
        <f t="shared" si="46"/>
        <v>#VALUE!</v>
      </c>
      <c r="AV145" s="30" t="e">
        <f t="shared" si="43"/>
        <v>#VALUE!</v>
      </c>
      <c r="AW145" s="30" t="e">
        <f t="shared" si="47"/>
        <v>#VALUE!</v>
      </c>
      <c r="AX145" s="28" t="b">
        <f t="shared" si="37"/>
        <v>1</v>
      </c>
      <c r="AY145" s="28">
        <v>140</v>
      </c>
    </row>
    <row r="146" spans="1:51" ht="12.75">
      <c r="A146" s="61"/>
      <c r="B146" s="49"/>
      <c r="C146" s="111"/>
      <c r="D146" s="62"/>
      <c r="E146" s="49"/>
      <c r="F146" s="61"/>
      <c r="G146" s="49"/>
      <c r="H146" s="110"/>
      <c r="I146" s="110"/>
      <c r="J146" s="113"/>
      <c r="K146" s="113"/>
      <c r="L146" s="113"/>
      <c r="M146" s="113"/>
      <c r="N146" s="113"/>
      <c r="O146" s="110"/>
      <c r="P146" s="110"/>
      <c r="Q146" s="86"/>
      <c r="R146" s="48"/>
      <c r="S146" s="49"/>
      <c r="T146" s="49"/>
      <c r="U146" s="49"/>
      <c r="V146" s="49"/>
      <c r="W146" s="49"/>
      <c r="X146" s="49"/>
      <c r="Y146" s="49"/>
      <c r="Z146" s="49"/>
      <c r="AA146" s="49"/>
      <c r="AB146" s="49"/>
      <c r="AC146" s="49"/>
      <c r="AD146" s="49"/>
      <c r="AE146" s="49"/>
      <c r="AF146" s="49"/>
      <c r="AN146" s="30">
        <f t="shared" si="38"/>
        <v>141</v>
      </c>
      <c r="AO146" s="30" t="e">
        <f t="shared" si="39"/>
        <v>#VALUE!</v>
      </c>
      <c r="AP146" s="30" t="e">
        <f t="shared" si="40"/>
        <v>#VALUE!</v>
      </c>
      <c r="AQ146" s="30" t="e">
        <f t="shared" si="44"/>
        <v>#VALUE!</v>
      </c>
      <c r="AR146" s="30" t="e">
        <f t="shared" si="41"/>
        <v>#VALUE!</v>
      </c>
      <c r="AS146" s="30" t="e">
        <f t="shared" si="45"/>
        <v>#VALUE!</v>
      </c>
      <c r="AT146" s="30" t="e">
        <f t="shared" si="42"/>
        <v>#VALUE!</v>
      </c>
      <c r="AU146" s="30" t="e">
        <f t="shared" si="46"/>
        <v>#VALUE!</v>
      </c>
      <c r="AV146" s="30" t="e">
        <f t="shared" si="43"/>
        <v>#VALUE!</v>
      </c>
      <c r="AW146" s="30" t="e">
        <f t="shared" si="47"/>
        <v>#VALUE!</v>
      </c>
      <c r="AX146" s="28" t="b">
        <f t="shared" si="37"/>
        <v>1</v>
      </c>
      <c r="AY146" s="28">
        <v>141</v>
      </c>
    </row>
    <row r="147" spans="1:51" ht="12.75">
      <c r="A147" s="61"/>
      <c r="B147" s="49"/>
      <c r="C147" s="111"/>
      <c r="D147" s="62"/>
      <c r="E147" s="49"/>
      <c r="F147" s="61"/>
      <c r="G147" s="49"/>
      <c r="H147" s="110"/>
      <c r="I147" s="110"/>
      <c r="J147" s="113"/>
      <c r="K147" s="113"/>
      <c r="L147" s="113"/>
      <c r="M147" s="113"/>
      <c r="N147" s="113"/>
      <c r="O147" s="110"/>
      <c r="P147" s="110"/>
      <c r="Q147" s="86"/>
      <c r="R147" s="48"/>
      <c r="S147" s="49"/>
      <c r="T147" s="49"/>
      <c r="U147" s="49"/>
      <c r="V147" s="49"/>
      <c r="W147" s="49"/>
      <c r="X147" s="49"/>
      <c r="Y147" s="49"/>
      <c r="Z147" s="49"/>
      <c r="AA147" s="49"/>
      <c r="AB147" s="49"/>
      <c r="AC147" s="49"/>
      <c r="AD147" s="49"/>
      <c r="AE147" s="49"/>
      <c r="AF147" s="49"/>
      <c r="AN147" s="30">
        <f t="shared" si="38"/>
        <v>142</v>
      </c>
      <c r="AO147" s="30" t="e">
        <f t="shared" si="39"/>
        <v>#VALUE!</v>
      </c>
      <c r="AP147" s="30" t="e">
        <f t="shared" si="40"/>
        <v>#VALUE!</v>
      </c>
      <c r="AQ147" s="30" t="e">
        <f t="shared" si="44"/>
        <v>#VALUE!</v>
      </c>
      <c r="AR147" s="30" t="e">
        <f t="shared" si="41"/>
        <v>#VALUE!</v>
      </c>
      <c r="AS147" s="30" t="e">
        <f t="shared" si="45"/>
        <v>#VALUE!</v>
      </c>
      <c r="AT147" s="30" t="e">
        <f t="shared" si="42"/>
        <v>#VALUE!</v>
      </c>
      <c r="AU147" s="30" t="e">
        <f t="shared" si="46"/>
        <v>#VALUE!</v>
      </c>
      <c r="AV147" s="30" t="e">
        <f t="shared" si="43"/>
        <v>#VALUE!</v>
      </c>
      <c r="AW147" s="30" t="e">
        <f t="shared" si="47"/>
        <v>#VALUE!</v>
      </c>
      <c r="AX147" s="28" t="b">
        <f t="shared" si="37"/>
        <v>1</v>
      </c>
      <c r="AY147" s="28">
        <v>142</v>
      </c>
    </row>
    <row r="148" spans="1:51" ht="12.75">
      <c r="A148" s="61"/>
      <c r="B148" s="49"/>
      <c r="C148" s="111"/>
      <c r="D148" s="62"/>
      <c r="E148" s="49"/>
      <c r="F148" s="61"/>
      <c r="G148" s="49"/>
      <c r="H148" s="110"/>
      <c r="I148" s="110"/>
      <c r="J148" s="113"/>
      <c r="K148" s="113"/>
      <c r="L148" s="113"/>
      <c r="M148" s="113"/>
      <c r="N148" s="113"/>
      <c r="O148" s="110"/>
      <c r="P148" s="110"/>
      <c r="Q148" s="86"/>
      <c r="R148" s="48"/>
      <c r="S148" s="49"/>
      <c r="T148" s="49"/>
      <c r="U148" s="49"/>
      <c r="V148" s="49"/>
      <c r="W148" s="49"/>
      <c r="X148" s="49"/>
      <c r="Y148" s="49"/>
      <c r="Z148" s="49"/>
      <c r="AA148" s="49"/>
      <c r="AB148" s="49"/>
      <c r="AC148" s="49"/>
      <c r="AD148" s="49"/>
      <c r="AE148" s="49"/>
      <c r="AF148" s="49"/>
      <c r="AN148" s="30">
        <f t="shared" si="38"/>
        <v>143</v>
      </c>
      <c r="AO148" s="30" t="e">
        <f t="shared" si="39"/>
        <v>#VALUE!</v>
      </c>
      <c r="AP148" s="30" t="e">
        <f t="shared" si="40"/>
        <v>#VALUE!</v>
      </c>
      <c r="AQ148" s="30" t="e">
        <f t="shared" si="44"/>
        <v>#VALUE!</v>
      </c>
      <c r="AR148" s="30" t="e">
        <f t="shared" si="41"/>
        <v>#VALUE!</v>
      </c>
      <c r="AS148" s="30" t="e">
        <f t="shared" si="45"/>
        <v>#VALUE!</v>
      </c>
      <c r="AT148" s="30" t="e">
        <f t="shared" si="42"/>
        <v>#VALUE!</v>
      </c>
      <c r="AU148" s="30" t="e">
        <f t="shared" si="46"/>
        <v>#VALUE!</v>
      </c>
      <c r="AV148" s="30" t="e">
        <f t="shared" si="43"/>
        <v>#VALUE!</v>
      </c>
      <c r="AW148" s="30" t="e">
        <f t="shared" si="47"/>
        <v>#VALUE!</v>
      </c>
      <c r="AX148" s="28" t="b">
        <f t="shared" si="37"/>
        <v>1</v>
      </c>
      <c r="AY148" s="28">
        <v>143</v>
      </c>
    </row>
    <row r="149" spans="1:51" ht="12.75">
      <c r="A149" s="61"/>
      <c r="B149" s="49"/>
      <c r="C149" s="111"/>
      <c r="D149" s="62"/>
      <c r="E149" s="49"/>
      <c r="F149" s="61"/>
      <c r="G149" s="49"/>
      <c r="H149" s="110"/>
      <c r="I149" s="110"/>
      <c r="J149" s="113"/>
      <c r="K149" s="113"/>
      <c r="L149" s="113"/>
      <c r="M149" s="113"/>
      <c r="N149" s="113"/>
      <c r="O149" s="110"/>
      <c r="P149" s="110"/>
      <c r="Q149" s="86"/>
      <c r="R149" s="48"/>
      <c r="S149" s="49"/>
      <c r="T149" s="49"/>
      <c r="U149" s="49"/>
      <c r="V149" s="49"/>
      <c r="W149" s="49"/>
      <c r="X149" s="49"/>
      <c r="Y149" s="49"/>
      <c r="Z149" s="49"/>
      <c r="AA149" s="49"/>
      <c r="AB149" s="49"/>
      <c r="AC149" s="49"/>
      <c r="AD149" s="49"/>
      <c r="AE149" s="49"/>
      <c r="AF149" s="49"/>
      <c r="AN149" s="30">
        <f t="shared" si="38"/>
        <v>144</v>
      </c>
      <c r="AO149" s="30" t="e">
        <f t="shared" si="39"/>
        <v>#VALUE!</v>
      </c>
      <c r="AP149" s="30" t="e">
        <f t="shared" si="40"/>
        <v>#VALUE!</v>
      </c>
      <c r="AQ149" s="30" t="e">
        <f t="shared" si="44"/>
        <v>#VALUE!</v>
      </c>
      <c r="AR149" s="30" t="e">
        <f t="shared" si="41"/>
        <v>#VALUE!</v>
      </c>
      <c r="AS149" s="30" t="e">
        <f t="shared" si="45"/>
        <v>#VALUE!</v>
      </c>
      <c r="AT149" s="30" t="e">
        <f t="shared" si="42"/>
        <v>#VALUE!</v>
      </c>
      <c r="AU149" s="30" t="e">
        <f t="shared" si="46"/>
        <v>#VALUE!</v>
      </c>
      <c r="AV149" s="30" t="e">
        <f t="shared" si="43"/>
        <v>#VALUE!</v>
      </c>
      <c r="AW149" s="30" t="e">
        <f t="shared" si="47"/>
        <v>#VALUE!</v>
      </c>
      <c r="AX149" s="28" t="b">
        <f t="shared" si="37"/>
        <v>1</v>
      </c>
      <c r="AY149" s="28">
        <v>144</v>
      </c>
    </row>
    <row r="150" spans="1:32" ht="12.75">
      <c r="A150" s="61"/>
      <c r="B150" s="49"/>
      <c r="C150" s="111"/>
      <c r="D150" s="62"/>
      <c r="E150" s="49"/>
      <c r="F150" s="61"/>
      <c r="G150" s="49"/>
      <c r="H150" s="110"/>
      <c r="I150" s="110"/>
      <c r="J150" s="113"/>
      <c r="K150" s="113"/>
      <c r="L150" s="113"/>
      <c r="M150" s="113"/>
      <c r="N150" s="113"/>
      <c r="O150" s="110"/>
      <c r="P150" s="110"/>
      <c r="Q150" s="86"/>
      <c r="R150" s="48"/>
      <c r="S150" s="49"/>
      <c r="T150" s="49"/>
      <c r="U150" s="49"/>
      <c r="V150" s="49"/>
      <c r="W150" s="49"/>
      <c r="X150" s="49"/>
      <c r="Y150" s="49"/>
      <c r="Z150" s="49"/>
      <c r="AA150" s="49"/>
      <c r="AB150" s="49"/>
      <c r="AC150" s="49"/>
      <c r="AD150" s="49"/>
      <c r="AE150" s="49"/>
      <c r="AF150" s="49"/>
    </row>
    <row r="151" spans="1:32" ht="12.75">
      <c r="A151" s="61"/>
      <c r="B151" s="49"/>
      <c r="C151" s="111"/>
      <c r="D151" s="62"/>
      <c r="E151" s="49"/>
      <c r="F151" s="61"/>
      <c r="G151" s="49"/>
      <c r="H151" s="110"/>
      <c r="I151" s="110"/>
      <c r="J151" s="113"/>
      <c r="K151" s="113"/>
      <c r="L151" s="113"/>
      <c r="M151" s="113"/>
      <c r="N151" s="113"/>
      <c r="O151" s="110"/>
      <c r="P151" s="110"/>
      <c r="Q151" s="86"/>
      <c r="R151" s="48"/>
      <c r="S151" s="49"/>
      <c r="T151" s="49"/>
      <c r="U151" s="49"/>
      <c r="V151" s="49"/>
      <c r="W151" s="49"/>
      <c r="X151" s="49"/>
      <c r="Y151" s="49"/>
      <c r="Z151" s="49"/>
      <c r="AA151" s="49"/>
      <c r="AB151" s="49"/>
      <c r="AC151" s="49"/>
      <c r="AD151" s="49"/>
      <c r="AE151" s="49"/>
      <c r="AF151" s="49"/>
    </row>
    <row r="152" spans="1:32" ht="12.75">
      <c r="A152" s="61"/>
      <c r="B152" s="49"/>
      <c r="C152" s="111"/>
      <c r="D152" s="62"/>
      <c r="E152" s="49"/>
      <c r="F152" s="61"/>
      <c r="G152" s="49"/>
      <c r="H152" s="110"/>
      <c r="I152" s="110"/>
      <c r="J152" s="113"/>
      <c r="K152" s="113"/>
      <c r="L152" s="113"/>
      <c r="M152" s="113"/>
      <c r="N152" s="113"/>
      <c r="O152" s="110"/>
      <c r="P152" s="110"/>
      <c r="Q152" s="86"/>
      <c r="R152" s="48"/>
      <c r="S152" s="49"/>
      <c r="T152" s="49"/>
      <c r="U152" s="49"/>
      <c r="V152" s="49"/>
      <c r="W152" s="49"/>
      <c r="X152" s="49"/>
      <c r="Y152" s="49"/>
      <c r="Z152" s="49"/>
      <c r="AA152" s="49"/>
      <c r="AB152" s="49"/>
      <c r="AC152" s="49"/>
      <c r="AD152" s="49"/>
      <c r="AE152" s="49"/>
      <c r="AF152" s="49"/>
    </row>
    <row r="153" spans="1:32" ht="12.75">
      <c r="A153" s="61"/>
      <c r="B153" s="49"/>
      <c r="C153" s="111"/>
      <c r="D153" s="62"/>
      <c r="E153" s="49"/>
      <c r="F153" s="61"/>
      <c r="G153" s="49"/>
      <c r="H153" s="110"/>
      <c r="I153" s="110"/>
      <c r="J153" s="113"/>
      <c r="K153" s="113"/>
      <c r="L153" s="113"/>
      <c r="M153" s="113"/>
      <c r="N153" s="113"/>
      <c r="O153" s="110"/>
      <c r="P153" s="110"/>
      <c r="Q153" s="86"/>
      <c r="R153" s="48"/>
      <c r="S153" s="49"/>
      <c r="T153" s="49"/>
      <c r="U153" s="49"/>
      <c r="V153" s="49"/>
      <c r="W153" s="49"/>
      <c r="X153" s="49"/>
      <c r="Y153" s="49"/>
      <c r="Z153" s="49"/>
      <c r="AA153" s="49"/>
      <c r="AB153" s="49"/>
      <c r="AC153" s="49"/>
      <c r="AD153" s="49"/>
      <c r="AE153" s="49"/>
      <c r="AF153" s="49"/>
    </row>
    <row r="154" spans="1:32" ht="12.75">
      <c r="A154" s="61"/>
      <c r="B154" s="49"/>
      <c r="C154" s="111"/>
      <c r="D154" s="62"/>
      <c r="E154" s="49"/>
      <c r="F154" s="61"/>
      <c r="G154" s="49"/>
      <c r="H154" s="110"/>
      <c r="I154" s="110"/>
      <c r="J154" s="113"/>
      <c r="K154" s="113"/>
      <c r="L154" s="113"/>
      <c r="M154" s="113"/>
      <c r="N154" s="113"/>
      <c r="O154" s="110"/>
      <c r="P154" s="110"/>
      <c r="Q154" s="86"/>
      <c r="R154" s="48"/>
      <c r="S154" s="49"/>
      <c r="T154" s="49"/>
      <c r="U154" s="49"/>
      <c r="V154" s="49"/>
      <c r="W154" s="49"/>
      <c r="X154" s="49"/>
      <c r="Y154" s="49"/>
      <c r="Z154" s="49"/>
      <c r="AA154" s="49"/>
      <c r="AB154" s="49"/>
      <c r="AC154" s="49"/>
      <c r="AD154" s="49"/>
      <c r="AE154" s="49"/>
      <c r="AF154" s="49"/>
    </row>
    <row r="155" spans="1:32" ht="12.75">
      <c r="A155" s="61"/>
      <c r="B155" s="49"/>
      <c r="C155" s="111"/>
      <c r="D155" s="62"/>
      <c r="E155" s="49"/>
      <c r="F155" s="61"/>
      <c r="G155" s="49"/>
      <c r="H155" s="110"/>
      <c r="I155" s="110"/>
      <c r="J155" s="113"/>
      <c r="K155" s="113"/>
      <c r="L155" s="113"/>
      <c r="M155" s="113"/>
      <c r="N155" s="113"/>
      <c r="O155" s="110"/>
      <c r="P155" s="110"/>
      <c r="Q155" s="86"/>
      <c r="R155" s="48"/>
      <c r="S155" s="49"/>
      <c r="T155" s="49"/>
      <c r="U155" s="49"/>
      <c r="V155" s="49"/>
      <c r="W155" s="49"/>
      <c r="X155" s="49"/>
      <c r="Y155" s="49"/>
      <c r="Z155" s="49"/>
      <c r="AA155" s="49"/>
      <c r="AB155" s="49"/>
      <c r="AC155" s="49"/>
      <c r="AD155" s="49"/>
      <c r="AE155" s="49"/>
      <c r="AF155" s="49"/>
    </row>
    <row r="156" spans="1:32" ht="12.75">
      <c r="A156" s="61"/>
      <c r="B156" s="49"/>
      <c r="C156" s="111"/>
      <c r="D156" s="62"/>
      <c r="E156" s="49"/>
      <c r="F156" s="61"/>
      <c r="G156" s="49"/>
      <c r="H156" s="110"/>
      <c r="I156" s="110"/>
      <c r="J156" s="113"/>
      <c r="K156" s="113"/>
      <c r="L156" s="113"/>
      <c r="M156" s="113"/>
      <c r="N156" s="113"/>
      <c r="O156" s="110"/>
      <c r="P156" s="110"/>
      <c r="Q156" s="86"/>
      <c r="R156" s="48"/>
      <c r="S156" s="49"/>
      <c r="T156" s="49"/>
      <c r="U156" s="49"/>
      <c r="V156" s="49"/>
      <c r="W156" s="49"/>
      <c r="X156" s="49"/>
      <c r="Y156" s="49"/>
      <c r="Z156" s="49"/>
      <c r="AA156" s="49"/>
      <c r="AB156" s="49"/>
      <c r="AC156" s="49"/>
      <c r="AD156" s="49"/>
      <c r="AE156" s="49"/>
      <c r="AF156" s="49"/>
    </row>
    <row r="157" spans="1:32" ht="12.75">
      <c r="A157" s="61"/>
      <c r="B157" s="49"/>
      <c r="C157" s="111"/>
      <c r="D157" s="62"/>
      <c r="E157" s="49"/>
      <c r="F157" s="61"/>
      <c r="G157" s="49"/>
      <c r="H157" s="110"/>
      <c r="I157" s="110"/>
      <c r="J157" s="113"/>
      <c r="K157" s="113"/>
      <c r="L157" s="113"/>
      <c r="M157" s="113"/>
      <c r="N157" s="113"/>
      <c r="O157" s="110"/>
      <c r="P157" s="110"/>
      <c r="Q157" s="86"/>
      <c r="R157" s="48"/>
      <c r="S157" s="49"/>
      <c r="T157" s="49"/>
      <c r="U157" s="49"/>
      <c r="V157" s="49"/>
      <c r="W157" s="49"/>
      <c r="X157" s="49"/>
      <c r="Y157" s="49"/>
      <c r="Z157" s="49"/>
      <c r="AA157" s="49"/>
      <c r="AB157" s="49"/>
      <c r="AC157" s="49"/>
      <c r="AD157" s="49"/>
      <c r="AE157" s="49"/>
      <c r="AF157" s="49"/>
    </row>
    <row r="158" spans="1:32" ht="12.75">
      <c r="A158" s="61"/>
      <c r="B158" s="49"/>
      <c r="C158" s="111"/>
      <c r="D158" s="62"/>
      <c r="E158" s="49"/>
      <c r="F158" s="61"/>
      <c r="G158" s="49"/>
      <c r="H158" s="110"/>
      <c r="I158" s="110"/>
      <c r="J158" s="113"/>
      <c r="K158" s="113"/>
      <c r="L158" s="113"/>
      <c r="M158" s="113"/>
      <c r="N158" s="113"/>
      <c r="O158" s="110"/>
      <c r="P158" s="110"/>
      <c r="Q158" s="86"/>
      <c r="R158" s="48"/>
      <c r="S158" s="49"/>
      <c r="T158" s="49"/>
      <c r="U158" s="49"/>
      <c r="V158" s="49"/>
      <c r="W158" s="49"/>
      <c r="X158" s="49"/>
      <c r="Y158" s="49"/>
      <c r="Z158" s="49"/>
      <c r="AA158" s="49"/>
      <c r="AB158" s="49"/>
      <c r="AC158" s="49"/>
      <c r="AD158" s="49"/>
      <c r="AE158" s="49"/>
      <c r="AF158" s="49"/>
    </row>
    <row r="159" spans="1:32" ht="12.75">
      <c r="A159" s="61"/>
      <c r="B159" s="49"/>
      <c r="C159" s="111"/>
      <c r="D159" s="62"/>
      <c r="E159" s="49"/>
      <c r="F159" s="61"/>
      <c r="G159" s="49"/>
      <c r="H159" s="110"/>
      <c r="I159" s="110"/>
      <c r="J159" s="113"/>
      <c r="K159" s="113"/>
      <c r="L159" s="113"/>
      <c r="M159" s="113"/>
      <c r="N159" s="113"/>
      <c r="O159" s="110"/>
      <c r="P159" s="110"/>
      <c r="Q159" s="86"/>
      <c r="R159" s="48"/>
      <c r="S159" s="49"/>
      <c r="T159" s="49"/>
      <c r="U159" s="49"/>
      <c r="V159" s="49"/>
      <c r="W159" s="49"/>
      <c r="X159" s="49"/>
      <c r="Y159" s="49"/>
      <c r="Z159" s="49"/>
      <c r="AA159" s="49"/>
      <c r="AB159" s="49"/>
      <c r="AC159" s="49"/>
      <c r="AD159" s="49"/>
      <c r="AE159" s="49"/>
      <c r="AF159" s="49"/>
    </row>
    <row r="160" spans="1:32" ht="12.75">
      <c r="A160" s="61"/>
      <c r="B160" s="49"/>
      <c r="C160" s="111"/>
      <c r="D160" s="62"/>
      <c r="E160" s="49"/>
      <c r="F160" s="61"/>
      <c r="G160" s="49"/>
      <c r="H160" s="110"/>
      <c r="I160" s="110"/>
      <c r="J160" s="113"/>
      <c r="K160" s="113"/>
      <c r="L160" s="113"/>
      <c r="M160" s="113"/>
      <c r="N160" s="113"/>
      <c r="O160" s="110"/>
      <c r="P160" s="110"/>
      <c r="Q160" s="86"/>
      <c r="R160" s="48"/>
      <c r="S160" s="49"/>
      <c r="T160" s="49"/>
      <c r="U160" s="49"/>
      <c r="V160" s="49"/>
      <c r="W160" s="49"/>
      <c r="X160" s="49"/>
      <c r="Y160" s="49"/>
      <c r="Z160" s="49"/>
      <c r="AA160" s="49"/>
      <c r="AB160" s="49"/>
      <c r="AC160" s="49"/>
      <c r="AD160" s="49"/>
      <c r="AE160" s="49"/>
      <c r="AF160" s="49"/>
    </row>
    <row r="161" spans="1:32" ht="12.75">
      <c r="A161" s="61"/>
      <c r="B161" s="49"/>
      <c r="C161" s="111"/>
      <c r="D161" s="62"/>
      <c r="E161" s="49"/>
      <c r="F161" s="61"/>
      <c r="G161" s="49"/>
      <c r="H161" s="110"/>
      <c r="I161" s="110"/>
      <c r="J161" s="113"/>
      <c r="K161" s="113"/>
      <c r="L161" s="113"/>
      <c r="M161" s="113"/>
      <c r="N161" s="113"/>
      <c r="O161" s="110"/>
      <c r="P161" s="110"/>
      <c r="Q161" s="86"/>
      <c r="R161" s="48"/>
      <c r="S161" s="49"/>
      <c r="T161" s="49"/>
      <c r="U161" s="49"/>
      <c r="V161" s="49"/>
      <c r="W161" s="49"/>
      <c r="X161" s="49"/>
      <c r="Y161" s="49"/>
      <c r="Z161" s="49"/>
      <c r="AA161" s="49"/>
      <c r="AB161" s="49"/>
      <c r="AC161" s="49"/>
      <c r="AD161" s="49"/>
      <c r="AE161" s="49"/>
      <c r="AF161" s="49"/>
    </row>
    <row r="162" spans="1:32" ht="12.75">
      <c r="A162" s="61"/>
      <c r="B162" s="49"/>
      <c r="C162" s="111"/>
      <c r="D162" s="62"/>
      <c r="E162" s="49"/>
      <c r="F162" s="61"/>
      <c r="G162" s="49"/>
      <c r="H162" s="110"/>
      <c r="I162" s="110"/>
      <c r="J162" s="113"/>
      <c r="K162" s="113"/>
      <c r="L162" s="113"/>
      <c r="M162" s="113"/>
      <c r="N162" s="113"/>
      <c r="O162" s="110"/>
      <c r="P162" s="110"/>
      <c r="Q162" s="86"/>
      <c r="R162" s="48"/>
      <c r="S162" s="49"/>
      <c r="T162" s="49"/>
      <c r="U162" s="49"/>
      <c r="V162" s="49"/>
      <c r="W162" s="49"/>
      <c r="X162" s="49"/>
      <c r="Y162" s="49"/>
      <c r="Z162" s="49"/>
      <c r="AA162" s="49"/>
      <c r="AB162" s="49"/>
      <c r="AC162" s="49"/>
      <c r="AD162" s="49"/>
      <c r="AE162" s="49"/>
      <c r="AF162" s="49"/>
    </row>
    <row r="163" spans="1:32" ht="12.75">
      <c r="A163" s="61"/>
      <c r="B163" s="49"/>
      <c r="C163" s="111"/>
      <c r="D163" s="62"/>
      <c r="E163" s="49"/>
      <c r="F163" s="61"/>
      <c r="G163" s="49"/>
      <c r="H163" s="110"/>
      <c r="I163" s="110"/>
      <c r="J163" s="113"/>
      <c r="K163" s="113"/>
      <c r="L163" s="113"/>
      <c r="M163" s="113"/>
      <c r="N163" s="113"/>
      <c r="O163" s="110"/>
      <c r="P163" s="110"/>
      <c r="Q163" s="86"/>
      <c r="R163" s="48"/>
      <c r="S163" s="49"/>
      <c r="T163" s="49"/>
      <c r="U163" s="49"/>
      <c r="V163" s="49"/>
      <c r="W163" s="49"/>
      <c r="X163" s="49"/>
      <c r="Y163" s="49"/>
      <c r="Z163" s="49"/>
      <c r="AA163" s="49"/>
      <c r="AB163" s="49"/>
      <c r="AC163" s="49"/>
      <c r="AD163" s="49"/>
      <c r="AE163" s="49"/>
      <c r="AF163" s="49"/>
    </row>
    <row r="164" spans="1:32" ht="12.75">
      <c r="A164" s="61"/>
      <c r="B164" s="49"/>
      <c r="C164" s="111"/>
      <c r="D164" s="62"/>
      <c r="E164" s="49"/>
      <c r="F164" s="61"/>
      <c r="G164" s="49"/>
      <c r="H164" s="110"/>
      <c r="I164" s="110"/>
      <c r="J164" s="113"/>
      <c r="K164" s="113"/>
      <c r="L164" s="113"/>
      <c r="M164" s="113"/>
      <c r="N164" s="113"/>
      <c r="O164" s="110"/>
      <c r="P164" s="110"/>
      <c r="Q164" s="86"/>
      <c r="R164" s="48"/>
      <c r="S164" s="49"/>
      <c r="T164" s="49"/>
      <c r="U164" s="49"/>
      <c r="V164" s="49"/>
      <c r="W164" s="49"/>
      <c r="X164" s="49"/>
      <c r="Y164" s="49"/>
      <c r="Z164" s="49"/>
      <c r="AA164" s="49"/>
      <c r="AB164" s="49"/>
      <c r="AC164" s="49"/>
      <c r="AD164" s="49"/>
      <c r="AE164" s="49"/>
      <c r="AF164" s="49"/>
    </row>
    <row r="165" spans="1:32" ht="12.75">
      <c r="A165" s="61"/>
      <c r="B165" s="49"/>
      <c r="C165" s="111"/>
      <c r="D165" s="62"/>
      <c r="E165" s="49"/>
      <c r="F165" s="61"/>
      <c r="G165" s="49"/>
      <c r="H165" s="110"/>
      <c r="I165" s="110"/>
      <c r="J165" s="114"/>
      <c r="K165" s="114"/>
      <c r="L165" s="114"/>
      <c r="M165" s="114"/>
      <c r="N165" s="114"/>
      <c r="O165" s="110"/>
      <c r="P165" s="110"/>
      <c r="Q165" s="86"/>
      <c r="R165" s="48"/>
      <c r="S165" s="49"/>
      <c r="T165" s="49"/>
      <c r="U165" s="49"/>
      <c r="V165" s="49"/>
      <c r="W165" s="49"/>
      <c r="X165" s="49"/>
      <c r="Y165" s="49"/>
      <c r="Z165" s="49"/>
      <c r="AA165" s="49"/>
      <c r="AB165" s="49"/>
      <c r="AC165" s="49"/>
      <c r="AD165" s="49"/>
      <c r="AE165" s="49"/>
      <c r="AF165" s="49"/>
    </row>
    <row r="166" spans="1:32" ht="12.75">
      <c r="A166" s="61"/>
      <c r="B166" s="49"/>
      <c r="C166" s="111"/>
      <c r="D166" s="62"/>
      <c r="E166" s="49"/>
      <c r="F166" s="61"/>
      <c r="G166" s="49"/>
      <c r="H166" s="110"/>
      <c r="I166" s="110"/>
      <c r="J166" s="114"/>
      <c r="K166" s="114"/>
      <c r="L166" s="114"/>
      <c r="M166" s="114"/>
      <c r="N166" s="114"/>
      <c r="O166" s="110"/>
      <c r="P166" s="110"/>
      <c r="Q166" s="86"/>
      <c r="R166" s="48"/>
      <c r="S166" s="49"/>
      <c r="T166" s="49"/>
      <c r="U166" s="49"/>
      <c r="V166" s="49"/>
      <c r="W166" s="49"/>
      <c r="X166" s="49"/>
      <c r="Y166" s="49"/>
      <c r="Z166" s="49"/>
      <c r="AA166" s="49"/>
      <c r="AB166" s="49"/>
      <c r="AC166" s="49"/>
      <c r="AD166" s="49"/>
      <c r="AE166" s="49"/>
      <c r="AF166" s="49"/>
    </row>
    <row r="167" spans="1:32" ht="12.75">
      <c r="A167" s="61"/>
      <c r="B167" s="49"/>
      <c r="C167" s="111"/>
      <c r="D167" s="62"/>
      <c r="E167" s="49"/>
      <c r="F167" s="61"/>
      <c r="G167" s="49"/>
      <c r="H167" s="110"/>
      <c r="I167" s="110"/>
      <c r="J167" s="114"/>
      <c r="K167" s="114"/>
      <c r="L167" s="114"/>
      <c r="M167" s="114"/>
      <c r="N167" s="114"/>
      <c r="O167" s="110"/>
      <c r="P167" s="110"/>
      <c r="Q167" s="86"/>
      <c r="R167" s="48"/>
      <c r="S167" s="49"/>
      <c r="T167" s="49"/>
      <c r="U167" s="49"/>
      <c r="V167" s="49"/>
      <c r="W167" s="49"/>
      <c r="X167" s="49"/>
      <c r="Y167" s="49"/>
      <c r="Z167" s="49"/>
      <c r="AA167" s="49"/>
      <c r="AB167" s="49"/>
      <c r="AC167" s="49"/>
      <c r="AD167" s="49"/>
      <c r="AE167" s="49"/>
      <c r="AF167" s="49"/>
    </row>
    <row r="168" spans="1:32" ht="12.75">
      <c r="A168" s="61"/>
      <c r="B168" s="49"/>
      <c r="C168" s="111"/>
      <c r="D168" s="62"/>
      <c r="E168" s="49"/>
      <c r="F168" s="61"/>
      <c r="G168" s="49"/>
      <c r="H168" s="110"/>
      <c r="I168" s="110"/>
      <c r="J168" s="114"/>
      <c r="K168" s="114"/>
      <c r="L168" s="114"/>
      <c r="M168" s="114"/>
      <c r="N168" s="114"/>
      <c r="O168" s="110"/>
      <c r="P168" s="110"/>
      <c r="Q168" s="86"/>
      <c r="R168" s="48"/>
      <c r="S168" s="49"/>
      <c r="T168" s="49"/>
      <c r="U168" s="49"/>
      <c r="V168" s="49"/>
      <c r="W168" s="49"/>
      <c r="X168" s="49"/>
      <c r="Y168" s="49"/>
      <c r="Z168" s="49"/>
      <c r="AA168" s="49"/>
      <c r="AB168" s="49"/>
      <c r="AC168" s="49"/>
      <c r="AD168" s="49"/>
      <c r="AE168" s="49"/>
      <c r="AF168" s="49"/>
    </row>
    <row r="169" spans="1:32" ht="12.75">
      <c r="A169" s="61"/>
      <c r="B169" s="49"/>
      <c r="C169" s="111"/>
      <c r="D169" s="62"/>
      <c r="E169" s="49"/>
      <c r="F169" s="61"/>
      <c r="G169" s="49"/>
      <c r="H169" s="110"/>
      <c r="I169" s="110"/>
      <c r="J169" s="114"/>
      <c r="K169" s="114"/>
      <c r="L169" s="114"/>
      <c r="M169" s="114"/>
      <c r="N169" s="114"/>
      <c r="O169" s="110"/>
      <c r="P169" s="110"/>
      <c r="Q169" s="86"/>
      <c r="R169" s="48"/>
      <c r="S169" s="49"/>
      <c r="T169" s="49"/>
      <c r="U169" s="49"/>
      <c r="V169" s="49"/>
      <c r="W169" s="49"/>
      <c r="X169" s="49"/>
      <c r="Y169" s="49"/>
      <c r="Z169" s="49"/>
      <c r="AA169" s="49"/>
      <c r="AB169" s="49"/>
      <c r="AC169" s="49"/>
      <c r="AD169" s="49"/>
      <c r="AE169" s="49"/>
      <c r="AF169" s="49"/>
    </row>
    <row r="170" spans="1:32" ht="12.75">
      <c r="A170" s="61"/>
      <c r="B170" s="49"/>
      <c r="C170" s="111"/>
      <c r="D170" s="62"/>
      <c r="E170" s="49"/>
      <c r="F170" s="61"/>
      <c r="G170" s="49"/>
      <c r="H170" s="110"/>
      <c r="I170" s="110"/>
      <c r="J170" s="114"/>
      <c r="K170" s="114"/>
      <c r="L170" s="114"/>
      <c r="M170" s="114"/>
      <c r="N170" s="114"/>
      <c r="O170" s="110"/>
      <c r="P170" s="110"/>
      <c r="Q170" s="86"/>
      <c r="R170" s="48"/>
      <c r="S170" s="49"/>
      <c r="T170" s="49"/>
      <c r="U170" s="49"/>
      <c r="V170" s="49"/>
      <c r="W170" s="49"/>
      <c r="X170" s="49"/>
      <c r="Y170" s="49"/>
      <c r="Z170" s="49"/>
      <c r="AA170" s="49"/>
      <c r="AB170" s="49"/>
      <c r="AC170" s="49"/>
      <c r="AD170" s="49"/>
      <c r="AE170" s="49"/>
      <c r="AF170" s="49"/>
    </row>
    <row r="171" spans="1:32" ht="12.75">
      <c r="A171" s="61"/>
      <c r="B171" s="49"/>
      <c r="C171" s="111"/>
      <c r="D171" s="62"/>
      <c r="E171" s="49"/>
      <c r="F171" s="61"/>
      <c r="G171" s="49"/>
      <c r="H171" s="110"/>
      <c r="I171" s="110"/>
      <c r="J171" s="114"/>
      <c r="K171" s="114"/>
      <c r="L171" s="114"/>
      <c r="M171" s="114"/>
      <c r="N171" s="114"/>
      <c r="O171" s="110"/>
      <c r="P171" s="110"/>
      <c r="Q171" s="86"/>
      <c r="R171" s="48"/>
      <c r="S171" s="49"/>
      <c r="T171" s="49"/>
      <c r="U171" s="49"/>
      <c r="V171" s="49"/>
      <c r="W171" s="49"/>
      <c r="X171" s="49"/>
      <c r="Y171" s="49"/>
      <c r="Z171" s="49"/>
      <c r="AA171" s="49"/>
      <c r="AB171" s="49"/>
      <c r="AC171" s="49"/>
      <c r="AD171" s="49"/>
      <c r="AE171" s="49"/>
      <c r="AF171" s="49"/>
    </row>
    <row r="172" spans="1:32" ht="12.75">
      <c r="A172" s="61"/>
      <c r="B172" s="49"/>
      <c r="C172" s="111"/>
      <c r="D172" s="62"/>
      <c r="E172" s="49"/>
      <c r="F172" s="61"/>
      <c r="G172" s="49"/>
      <c r="H172" s="110"/>
      <c r="I172" s="110"/>
      <c r="J172" s="114"/>
      <c r="K172" s="114"/>
      <c r="L172" s="114"/>
      <c r="M172" s="114"/>
      <c r="N172" s="114"/>
      <c r="O172" s="110"/>
      <c r="P172" s="110"/>
      <c r="Q172" s="86"/>
      <c r="R172" s="48"/>
      <c r="S172" s="49"/>
      <c r="T172" s="49"/>
      <c r="U172" s="49"/>
      <c r="V172" s="49"/>
      <c r="W172" s="49"/>
      <c r="X172" s="49"/>
      <c r="Y172" s="49"/>
      <c r="Z172" s="49"/>
      <c r="AA172" s="49"/>
      <c r="AB172" s="49"/>
      <c r="AC172" s="49"/>
      <c r="AD172" s="49"/>
      <c r="AE172" s="49"/>
      <c r="AF172" s="49"/>
    </row>
    <row r="173" spans="1:32" ht="12.75">
      <c r="A173" s="61"/>
      <c r="B173" s="49"/>
      <c r="C173" s="111"/>
      <c r="D173" s="62"/>
      <c r="E173" s="49"/>
      <c r="F173" s="61"/>
      <c r="G173" s="49"/>
      <c r="H173" s="110"/>
      <c r="I173" s="110"/>
      <c r="J173" s="114"/>
      <c r="K173" s="114"/>
      <c r="L173" s="114"/>
      <c r="M173" s="114"/>
      <c r="N173" s="114"/>
      <c r="O173" s="110"/>
      <c r="P173" s="110"/>
      <c r="Q173" s="86"/>
      <c r="R173" s="48"/>
      <c r="S173" s="49"/>
      <c r="T173" s="49"/>
      <c r="U173" s="49"/>
      <c r="V173" s="49"/>
      <c r="W173" s="49"/>
      <c r="X173" s="49"/>
      <c r="Y173" s="49"/>
      <c r="Z173" s="49"/>
      <c r="AA173" s="49"/>
      <c r="AB173" s="49"/>
      <c r="AC173" s="49"/>
      <c r="AD173" s="49"/>
      <c r="AE173" s="49"/>
      <c r="AF173" s="49"/>
    </row>
    <row r="174" spans="1:32" ht="12.75">
      <c r="A174" s="61"/>
      <c r="B174" s="49"/>
      <c r="C174" s="111"/>
      <c r="D174" s="62"/>
      <c r="E174" s="49"/>
      <c r="F174" s="61"/>
      <c r="G174" s="49"/>
      <c r="H174" s="110"/>
      <c r="I174" s="110"/>
      <c r="J174" s="114"/>
      <c r="K174" s="114"/>
      <c r="L174" s="114"/>
      <c r="M174" s="114"/>
      <c r="N174" s="114"/>
      <c r="O174" s="110"/>
      <c r="P174" s="110"/>
      <c r="Q174" s="86"/>
      <c r="R174" s="48"/>
      <c r="S174" s="49"/>
      <c r="T174" s="49"/>
      <c r="U174" s="49"/>
      <c r="V174" s="49"/>
      <c r="W174" s="49"/>
      <c r="X174" s="49"/>
      <c r="Y174" s="49"/>
      <c r="Z174" s="49"/>
      <c r="AA174" s="49"/>
      <c r="AB174" s="49"/>
      <c r="AC174" s="49"/>
      <c r="AD174" s="49"/>
      <c r="AE174" s="49"/>
      <c r="AF174" s="49"/>
    </row>
    <row r="175" spans="1:32" ht="12.75">
      <c r="A175" s="61"/>
      <c r="B175" s="49"/>
      <c r="C175" s="111"/>
      <c r="D175" s="62"/>
      <c r="E175" s="49"/>
      <c r="F175" s="61"/>
      <c r="G175" s="49"/>
      <c r="H175" s="110"/>
      <c r="I175" s="110"/>
      <c r="J175" s="114"/>
      <c r="K175" s="114"/>
      <c r="L175" s="114"/>
      <c r="M175" s="114"/>
      <c r="N175" s="114"/>
      <c r="O175" s="110"/>
      <c r="P175" s="110"/>
      <c r="Q175" s="86"/>
      <c r="R175" s="48"/>
      <c r="S175" s="49"/>
      <c r="T175" s="49"/>
      <c r="U175" s="49"/>
      <c r="V175" s="49"/>
      <c r="W175" s="49"/>
      <c r="X175" s="49"/>
      <c r="Y175" s="49"/>
      <c r="Z175" s="49"/>
      <c r="AA175" s="49"/>
      <c r="AB175" s="49"/>
      <c r="AC175" s="49"/>
      <c r="AD175" s="49"/>
      <c r="AE175" s="49"/>
      <c r="AF175" s="49"/>
    </row>
    <row r="176" spans="1:32" ht="12.75">
      <c r="A176" s="61"/>
      <c r="B176" s="49"/>
      <c r="C176" s="111"/>
      <c r="D176" s="62"/>
      <c r="E176" s="49"/>
      <c r="F176" s="61"/>
      <c r="G176" s="49"/>
      <c r="H176" s="110"/>
      <c r="I176" s="110"/>
      <c r="J176" s="114"/>
      <c r="K176" s="114"/>
      <c r="L176" s="114"/>
      <c r="M176" s="114"/>
      <c r="N176" s="114"/>
      <c r="O176" s="110"/>
      <c r="P176" s="110"/>
      <c r="Q176" s="86"/>
      <c r="R176" s="48"/>
      <c r="S176" s="49"/>
      <c r="T176" s="49"/>
      <c r="U176" s="49"/>
      <c r="V176" s="49"/>
      <c r="W176" s="49"/>
      <c r="X176" s="49"/>
      <c r="Y176" s="49"/>
      <c r="Z176" s="49"/>
      <c r="AA176" s="49"/>
      <c r="AB176" s="49"/>
      <c r="AC176" s="49"/>
      <c r="AD176" s="49"/>
      <c r="AE176" s="49"/>
      <c r="AF176" s="49"/>
    </row>
    <row r="177" spans="1:32" ht="12.75">
      <c r="A177" s="61"/>
      <c r="B177" s="49"/>
      <c r="C177" s="111"/>
      <c r="D177" s="62"/>
      <c r="E177" s="49"/>
      <c r="F177" s="61"/>
      <c r="G177" s="49"/>
      <c r="H177" s="110"/>
      <c r="I177" s="110"/>
      <c r="J177" s="114"/>
      <c r="K177" s="114"/>
      <c r="L177" s="114"/>
      <c r="M177" s="114"/>
      <c r="N177" s="114"/>
      <c r="O177" s="110"/>
      <c r="P177" s="110"/>
      <c r="Q177" s="86"/>
      <c r="R177" s="48"/>
      <c r="S177" s="49"/>
      <c r="T177" s="49"/>
      <c r="U177" s="49"/>
      <c r="V177" s="49"/>
      <c r="W177" s="49"/>
      <c r="X177" s="49"/>
      <c r="Y177" s="49"/>
      <c r="Z177" s="49"/>
      <c r="AA177" s="49"/>
      <c r="AB177" s="49"/>
      <c r="AC177" s="49"/>
      <c r="AD177" s="49"/>
      <c r="AE177" s="49"/>
      <c r="AF177" s="49"/>
    </row>
    <row r="178" spans="1:32" ht="12.75">
      <c r="A178" s="61"/>
      <c r="B178" s="49"/>
      <c r="C178" s="111"/>
      <c r="D178" s="62"/>
      <c r="E178" s="49"/>
      <c r="F178" s="61"/>
      <c r="G178" s="49"/>
      <c r="H178" s="110"/>
      <c r="I178" s="110"/>
      <c r="J178" s="114"/>
      <c r="K178" s="114"/>
      <c r="L178" s="114"/>
      <c r="M178" s="114"/>
      <c r="N178" s="114"/>
      <c r="O178" s="110"/>
      <c r="P178" s="110"/>
      <c r="Q178" s="86"/>
      <c r="R178" s="48"/>
      <c r="S178" s="49"/>
      <c r="T178" s="49"/>
      <c r="U178" s="49"/>
      <c r="V178" s="49"/>
      <c r="W178" s="49"/>
      <c r="X178" s="49"/>
      <c r="Y178" s="49"/>
      <c r="Z178" s="49"/>
      <c r="AA178" s="49"/>
      <c r="AB178" s="49"/>
      <c r="AC178" s="49"/>
      <c r="AD178" s="49"/>
      <c r="AE178" s="49"/>
      <c r="AF178" s="49"/>
    </row>
    <row r="179" spans="1:32" ht="12.75">
      <c r="A179" s="61"/>
      <c r="B179" s="49"/>
      <c r="C179" s="111"/>
      <c r="D179" s="62"/>
      <c r="E179" s="49"/>
      <c r="F179" s="61"/>
      <c r="G179" s="49"/>
      <c r="H179" s="110"/>
      <c r="I179" s="110"/>
      <c r="J179" s="114"/>
      <c r="K179" s="114"/>
      <c r="L179" s="114"/>
      <c r="M179" s="114"/>
      <c r="N179" s="114"/>
      <c r="O179" s="110"/>
      <c r="P179" s="110"/>
      <c r="Q179" s="86"/>
      <c r="R179" s="48"/>
      <c r="S179" s="49"/>
      <c r="T179" s="49"/>
      <c r="U179" s="49"/>
      <c r="V179" s="49"/>
      <c r="W179" s="49"/>
      <c r="X179" s="49"/>
      <c r="Y179" s="49"/>
      <c r="Z179" s="49"/>
      <c r="AA179" s="49"/>
      <c r="AB179" s="49"/>
      <c r="AC179" s="49"/>
      <c r="AD179" s="49"/>
      <c r="AE179" s="49"/>
      <c r="AF179" s="49"/>
    </row>
    <row r="180" spans="1:32" ht="12.75">
      <c r="A180" s="61"/>
      <c r="B180" s="49"/>
      <c r="C180" s="111"/>
      <c r="D180" s="62"/>
      <c r="E180" s="49"/>
      <c r="F180" s="61"/>
      <c r="G180" s="49"/>
      <c r="H180" s="110"/>
      <c r="I180" s="110"/>
      <c r="J180" s="114"/>
      <c r="K180" s="114"/>
      <c r="L180" s="114"/>
      <c r="M180" s="114"/>
      <c r="N180" s="114"/>
      <c r="O180" s="110"/>
      <c r="P180" s="110"/>
      <c r="Q180" s="86"/>
      <c r="R180" s="48"/>
      <c r="S180" s="49"/>
      <c r="T180" s="49"/>
      <c r="U180" s="49"/>
      <c r="V180" s="49"/>
      <c r="W180" s="49"/>
      <c r="X180" s="49"/>
      <c r="Y180" s="49"/>
      <c r="Z180" s="49"/>
      <c r="AA180" s="49"/>
      <c r="AB180" s="49"/>
      <c r="AC180" s="49"/>
      <c r="AD180" s="49"/>
      <c r="AE180" s="49"/>
      <c r="AF180" s="49"/>
    </row>
    <row r="181" spans="1:32" ht="12.75">
      <c r="A181" s="61"/>
      <c r="B181" s="49"/>
      <c r="C181" s="111"/>
      <c r="D181" s="62"/>
      <c r="E181" s="49"/>
      <c r="F181" s="61"/>
      <c r="G181" s="49"/>
      <c r="H181" s="110"/>
      <c r="I181" s="110"/>
      <c r="J181" s="114"/>
      <c r="K181" s="114"/>
      <c r="L181" s="114"/>
      <c r="M181" s="114"/>
      <c r="N181" s="114"/>
      <c r="O181" s="110"/>
      <c r="P181" s="110"/>
      <c r="Q181" s="86"/>
      <c r="R181" s="48"/>
      <c r="S181" s="49"/>
      <c r="T181" s="49"/>
      <c r="U181" s="49"/>
      <c r="V181" s="49"/>
      <c r="W181" s="49"/>
      <c r="X181" s="49"/>
      <c r="Y181" s="49"/>
      <c r="Z181" s="49"/>
      <c r="AA181" s="49"/>
      <c r="AB181" s="49"/>
      <c r="AC181" s="49"/>
      <c r="AD181" s="49"/>
      <c r="AE181" s="49"/>
      <c r="AF181" s="49"/>
    </row>
    <row r="182" spans="1:32" ht="12.75">
      <c r="A182" s="61"/>
      <c r="B182" s="49"/>
      <c r="C182" s="111"/>
      <c r="D182" s="62"/>
      <c r="E182" s="49"/>
      <c r="F182" s="61"/>
      <c r="G182" s="49"/>
      <c r="H182" s="110"/>
      <c r="I182" s="110"/>
      <c r="J182" s="114"/>
      <c r="K182" s="114"/>
      <c r="L182" s="114"/>
      <c r="M182" s="114"/>
      <c r="N182" s="114"/>
      <c r="O182" s="110"/>
      <c r="P182" s="110"/>
      <c r="Q182" s="86"/>
      <c r="R182" s="48"/>
      <c r="S182" s="49"/>
      <c r="T182" s="49"/>
      <c r="U182" s="49"/>
      <c r="V182" s="49"/>
      <c r="W182" s="49"/>
      <c r="X182" s="49"/>
      <c r="Y182" s="49"/>
      <c r="Z182" s="49"/>
      <c r="AA182" s="49"/>
      <c r="AB182" s="49"/>
      <c r="AC182" s="49"/>
      <c r="AD182" s="49"/>
      <c r="AE182" s="49"/>
      <c r="AF182" s="49"/>
    </row>
    <row r="183" spans="1:32" ht="12.75">
      <c r="A183" s="61"/>
      <c r="B183" s="49"/>
      <c r="C183" s="111"/>
      <c r="D183" s="62"/>
      <c r="E183" s="49"/>
      <c r="F183" s="61"/>
      <c r="G183" s="49"/>
      <c r="H183" s="61"/>
      <c r="I183" s="61"/>
      <c r="J183" s="114"/>
      <c r="K183" s="114"/>
      <c r="L183" s="114"/>
      <c r="M183" s="114"/>
      <c r="N183" s="114"/>
      <c r="O183" s="61"/>
      <c r="P183" s="61"/>
      <c r="Q183" s="86"/>
      <c r="R183" s="48"/>
      <c r="S183" s="49"/>
      <c r="T183" s="49"/>
      <c r="U183" s="49"/>
      <c r="V183" s="49"/>
      <c r="W183" s="49"/>
      <c r="X183" s="49"/>
      <c r="Y183" s="49"/>
      <c r="Z183" s="49"/>
      <c r="AA183" s="49"/>
      <c r="AB183" s="49"/>
      <c r="AC183" s="49"/>
      <c r="AD183" s="49"/>
      <c r="AE183" s="49"/>
      <c r="AF183" s="49"/>
    </row>
    <row r="184" spans="1:32" ht="12.75">
      <c r="A184" s="61"/>
      <c r="B184" s="49"/>
      <c r="C184" s="111"/>
      <c r="D184" s="62"/>
      <c r="E184" s="49"/>
      <c r="F184" s="61"/>
      <c r="G184" s="49"/>
      <c r="H184" s="61"/>
      <c r="I184" s="61"/>
      <c r="J184" s="114"/>
      <c r="K184" s="114"/>
      <c r="L184" s="114"/>
      <c r="M184" s="114"/>
      <c r="N184" s="114"/>
      <c r="O184" s="61"/>
      <c r="P184" s="61"/>
      <c r="Q184" s="86"/>
      <c r="R184" s="48"/>
      <c r="S184" s="49"/>
      <c r="T184" s="49"/>
      <c r="U184" s="49"/>
      <c r="V184" s="49"/>
      <c r="W184" s="49"/>
      <c r="X184" s="49"/>
      <c r="Y184" s="49"/>
      <c r="Z184" s="49"/>
      <c r="AA184" s="49"/>
      <c r="AB184" s="49"/>
      <c r="AC184" s="49"/>
      <c r="AD184" s="49"/>
      <c r="AE184" s="49"/>
      <c r="AF184" s="49"/>
    </row>
    <row r="185" spans="1:32" ht="12.75">
      <c r="A185" s="61"/>
      <c r="B185" s="49"/>
      <c r="C185" s="111"/>
      <c r="D185" s="62"/>
      <c r="E185" s="49"/>
      <c r="F185" s="61"/>
      <c r="G185" s="49"/>
      <c r="H185" s="61"/>
      <c r="I185" s="61"/>
      <c r="J185" s="114"/>
      <c r="K185" s="114"/>
      <c r="L185" s="114"/>
      <c r="M185" s="114"/>
      <c r="N185" s="114"/>
      <c r="O185" s="61"/>
      <c r="P185" s="61"/>
      <c r="Q185" s="86"/>
      <c r="R185" s="48"/>
      <c r="S185" s="49"/>
      <c r="T185" s="49"/>
      <c r="U185" s="49"/>
      <c r="V185" s="49"/>
      <c r="W185" s="49"/>
      <c r="X185" s="49"/>
      <c r="Y185" s="49"/>
      <c r="Z185" s="49"/>
      <c r="AA185" s="49"/>
      <c r="AB185" s="49"/>
      <c r="AC185" s="49"/>
      <c r="AD185" s="49"/>
      <c r="AE185" s="49"/>
      <c r="AF185" s="49"/>
    </row>
    <row r="186" spans="1:32" ht="12.75">
      <c r="A186" s="61"/>
      <c r="B186" s="49"/>
      <c r="C186" s="111"/>
      <c r="D186" s="62"/>
      <c r="E186" s="49"/>
      <c r="F186" s="61"/>
      <c r="G186" s="49"/>
      <c r="H186" s="61"/>
      <c r="I186" s="61"/>
      <c r="J186" s="114"/>
      <c r="K186" s="114"/>
      <c r="L186" s="114"/>
      <c r="M186" s="114"/>
      <c r="N186" s="114"/>
      <c r="O186" s="61"/>
      <c r="P186" s="61"/>
      <c r="Q186" s="86"/>
      <c r="R186" s="48"/>
      <c r="S186" s="49"/>
      <c r="T186" s="49"/>
      <c r="U186" s="49"/>
      <c r="V186" s="49"/>
      <c r="W186" s="49"/>
      <c r="X186" s="49"/>
      <c r="Y186" s="49"/>
      <c r="Z186" s="49"/>
      <c r="AA186" s="49"/>
      <c r="AB186" s="49"/>
      <c r="AC186" s="49"/>
      <c r="AD186" s="49"/>
      <c r="AE186" s="49"/>
      <c r="AF186" s="49"/>
    </row>
    <row r="187" spans="1:32" ht="12.75">
      <c r="A187" s="61"/>
      <c r="B187" s="49"/>
      <c r="C187" s="111"/>
      <c r="D187" s="62"/>
      <c r="E187" s="49"/>
      <c r="F187" s="61"/>
      <c r="G187" s="49"/>
      <c r="H187" s="61"/>
      <c r="I187" s="61"/>
      <c r="J187" s="114"/>
      <c r="K187" s="114"/>
      <c r="L187" s="114"/>
      <c r="M187" s="114"/>
      <c r="N187" s="114"/>
      <c r="O187" s="61"/>
      <c r="P187" s="61"/>
      <c r="Q187" s="86"/>
      <c r="R187" s="48"/>
      <c r="S187" s="49"/>
      <c r="T187" s="49"/>
      <c r="U187" s="49"/>
      <c r="V187" s="49"/>
      <c r="W187" s="49"/>
      <c r="X187" s="49"/>
      <c r="Y187" s="49"/>
      <c r="Z187" s="49"/>
      <c r="AA187" s="49"/>
      <c r="AB187" s="49"/>
      <c r="AC187" s="49"/>
      <c r="AD187" s="49"/>
      <c r="AE187" s="49"/>
      <c r="AF187" s="49"/>
    </row>
    <row r="188" spans="1:32" ht="12.75">
      <c r="A188" s="61"/>
      <c r="B188" s="49"/>
      <c r="C188" s="111"/>
      <c r="D188" s="62"/>
      <c r="E188" s="49"/>
      <c r="F188" s="61"/>
      <c r="G188" s="49"/>
      <c r="H188" s="61"/>
      <c r="I188" s="61"/>
      <c r="J188" s="114"/>
      <c r="K188" s="114"/>
      <c r="L188" s="114"/>
      <c r="M188" s="114"/>
      <c r="N188" s="114"/>
      <c r="O188" s="61"/>
      <c r="P188" s="61"/>
      <c r="Q188" s="86"/>
      <c r="R188" s="48"/>
      <c r="S188" s="49"/>
      <c r="T188" s="49"/>
      <c r="U188" s="49"/>
      <c r="V188" s="49"/>
      <c r="W188" s="49"/>
      <c r="X188" s="49"/>
      <c r="Y188" s="49"/>
      <c r="Z188" s="49"/>
      <c r="AA188" s="49"/>
      <c r="AB188" s="49"/>
      <c r="AC188" s="49"/>
      <c r="AD188" s="49"/>
      <c r="AE188" s="49"/>
      <c r="AF188" s="49"/>
    </row>
    <row r="189" spans="1:32" ht="12.75">
      <c r="A189" s="61"/>
      <c r="B189" s="49"/>
      <c r="C189" s="111"/>
      <c r="D189" s="62"/>
      <c r="E189" s="49"/>
      <c r="F189" s="61"/>
      <c r="G189" s="49"/>
      <c r="H189" s="61"/>
      <c r="I189" s="61"/>
      <c r="J189" s="114"/>
      <c r="K189" s="114"/>
      <c r="L189" s="114"/>
      <c r="M189" s="114"/>
      <c r="N189" s="114"/>
      <c r="O189" s="61"/>
      <c r="P189" s="61"/>
      <c r="Q189" s="86"/>
      <c r="R189" s="48"/>
      <c r="S189" s="49"/>
      <c r="T189" s="49"/>
      <c r="U189" s="49"/>
      <c r="V189" s="49"/>
      <c r="W189" s="49"/>
      <c r="X189" s="49"/>
      <c r="Y189" s="49"/>
      <c r="Z189" s="49"/>
      <c r="AA189" s="49"/>
      <c r="AB189" s="49"/>
      <c r="AC189" s="49"/>
      <c r="AD189" s="49"/>
      <c r="AE189" s="49"/>
      <c r="AF189" s="49"/>
    </row>
    <row r="190" spans="1:32" ht="12.75">
      <c r="A190" s="61"/>
      <c r="B190" s="49"/>
      <c r="C190" s="111"/>
      <c r="D190" s="62"/>
      <c r="E190" s="49"/>
      <c r="F190" s="61"/>
      <c r="G190" s="49"/>
      <c r="H190" s="61"/>
      <c r="I190" s="61"/>
      <c r="J190" s="114"/>
      <c r="K190" s="114"/>
      <c r="L190" s="114"/>
      <c r="M190" s="114"/>
      <c r="N190" s="114"/>
      <c r="O190" s="61"/>
      <c r="P190" s="61"/>
      <c r="Q190" s="86"/>
      <c r="R190" s="48"/>
      <c r="S190" s="49"/>
      <c r="T190" s="49"/>
      <c r="U190" s="49"/>
      <c r="V190" s="49"/>
      <c r="W190" s="49"/>
      <c r="X190" s="49"/>
      <c r="Y190" s="49"/>
      <c r="Z190" s="49"/>
      <c r="AA190" s="49"/>
      <c r="AB190" s="49"/>
      <c r="AC190" s="49"/>
      <c r="AD190" s="49"/>
      <c r="AE190" s="49"/>
      <c r="AF190" s="49"/>
    </row>
    <row r="191" spans="1:32" ht="12.75">
      <c r="A191" s="61"/>
      <c r="B191" s="49"/>
      <c r="C191" s="111"/>
      <c r="D191" s="62"/>
      <c r="E191" s="49"/>
      <c r="F191" s="61"/>
      <c r="G191" s="49"/>
      <c r="H191" s="61"/>
      <c r="I191" s="61"/>
      <c r="J191" s="114"/>
      <c r="K191" s="114"/>
      <c r="L191" s="114"/>
      <c r="M191" s="114"/>
      <c r="N191" s="114"/>
      <c r="O191" s="61"/>
      <c r="P191" s="61"/>
      <c r="Q191" s="86"/>
      <c r="R191" s="48"/>
      <c r="S191" s="49"/>
      <c r="T191" s="49"/>
      <c r="U191" s="49"/>
      <c r="V191" s="49"/>
      <c r="W191" s="49"/>
      <c r="X191" s="49"/>
      <c r="Y191" s="49"/>
      <c r="Z191" s="49"/>
      <c r="AA191" s="49"/>
      <c r="AB191" s="49"/>
      <c r="AC191" s="49"/>
      <c r="AD191" s="49"/>
      <c r="AE191" s="49"/>
      <c r="AF191" s="49"/>
    </row>
    <row r="192" spans="1:32" ht="12.75">
      <c r="A192" s="61"/>
      <c r="B192" s="49"/>
      <c r="C192" s="111"/>
      <c r="D192" s="62"/>
      <c r="E192" s="49"/>
      <c r="F192" s="61"/>
      <c r="G192" s="49"/>
      <c r="H192" s="61"/>
      <c r="I192" s="61"/>
      <c r="J192" s="114"/>
      <c r="K192" s="114"/>
      <c r="L192" s="114"/>
      <c r="M192" s="114"/>
      <c r="N192" s="114"/>
      <c r="O192" s="61"/>
      <c r="P192" s="61"/>
      <c r="Q192" s="86"/>
      <c r="R192" s="48"/>
      <c r="S192" s="49"/>
      <c r="T192" s="49"/>
      <c r="U192" s="49"/>
      <c r="V192" s="49"/>
      <c r="W192" s="49"/>
      <c r="X192" s="49"/>
      <c r="Y192" s="49"/>
      <c r="Z192" s="49"/>
      <c r="AA192" s="49"/>
      <c r="AB192" s="49"/>
      <c r="AC192" s="49"/>
      <c r="AD192" s="49"/>
      <c r="AE192" s="49"/>
      <c r="AF192" s="49"/>
    </row>
    <row r="193" spans="1:32" ht="12.75">
      <c r="A193" s="61"/>
      <c r="B193" s="49"/>
      <c r="C193" s="111"/>
      <c r="D193" s="62"/>
      <c r="E193" s="49"/>
      <c r="F193" s="61"/>
      <c r="G193" s="49"/>
      <c r="H193" s="61"/>
      <c r="I193" s="61"/>
      <c r="J193" s="114"/>
      <c r="K193" s="114"/>
      <c r="L193" s="114"/>
      <c r="M193" s="114"/>
      <c r="N193" s="114"/>
      <c r="O193" s="61"/>
      <c r="P193" s="61"/>
      <c r="Q193" s="86"/>
      <c r="R193" s="48"/>
      <c r="S193" s="49"/>
      <c r="T193" s="49"/>
      <c r="U193" s="49"/>
      <c r="V193" s="49"/>
      <c r="W193" s="49"/>
      <c r="X193" s="49"/>
      <c r="Y193" s="49"/>
      <c r="Z193" s="49"/>
      <c r="AA193" s="49"/>
      <c r="AB193" s="49"/>
      <c r="AC193" s="49"/>
      <c r="AD193" s="49"/>
      <c r="AE193" s="49"/>
      <c r="AF193" s="49"/>
    </row>
    <row r="194" spans="1:32" ht="12.75">
      <c r="A194" s="61"/>
      <c r="B194" s="49"/>
      <c r="C194" s="111"/>
      <c r="D194" s="62"/>
      <c r="E194" s="49"/>
      <c r="F194" s="61"/>
      <c r="G194" s="49"/>
      <c r="H194" s="61"/>
      <c r="I194" s="61"/>
      <c r="J194" s="114"/>
      <c r="K194" s="114"/>
      <c r="L194" s="114"/>
      <c r="M194" s="114"/>
      <c r="N194" s="114"/>
      <c r="O194" s="61"/>
      <c r="P194" s="61"/>
      <c r="Q194" s="86"/>
      <c r="R194" s="48"/>
      <c r="S194" s="49"/>
      <c r="T194" s="49"/>
      <c r="U194" s="49"/>
      <c r="V194" s="49"/>
      <c r="W194" s="49"/>
      <c r="X194" s="49"/>
      <c r="Y194" s="49"/>
      <c r="Z194" s="49"/>
      <c r="AA194" s="49"/>
      <c r="AB194" s="49"/>
      <c r="AC194" s="49"/>
      <c r="AD194" s="49"/>
      <c r="AE194" s="49"/>
      <c r="AF194" s="49"/>
    </row>
    <row r="195" spans="1:32" ht="12.75">
      <c r="A195" s="61"/>
      <c r="B195" s="49"/>
      <c r="C195" s="111"/>
      <c r="D195" s="62"/>
      <c r="E195" s="49"/>
      <c r="F195" s="61"/>
      <c r="G195" s="49"/>
      <c r="H195" s="61"/>
      <c r="I195" s="61"/>
      <c r="J195" s="114"/>
      <c r="K195" s="114"/>
      <c r="L195" s="114"/>
      <c r="M195" s="114"/>
      <c r="N195" s="114"/>
      <c r="O195" s="61"/>
      <c r="P195" s="61"/>
      <c r="Q195" s="86"/>
      <c r="R195" s="48"/>
      <c r="S195" s="49"/>
      <c r="T195" s="49"/>
      <c r="U195" s="49"/>
      <c r="V195" s="49"/>
      <c r="W195" s="49"/>
      <c r="X195" s="49"/>
      <c r="Y195" s="49"/>
      <c r="Z195" s="49"/>
      <c r="AA195" s="49"/>
      <c r="AB195" s="49"/>
      <c r="AC195" s="49"/>
      <c r="AD195" s="49"/>
      <c r="AE195" s="49"/>
      <c r="AF195" s="49"/>
    </row>
    <row r="196" spans="1:32" ht="12.75">
      <c r="A196" s="61"/>
      <c r="B196" s="49"/>
      <c r="C196" s="111"/>
      <c r="D196" s="62"/>
      <c r="E196" s="49"/>
      <c r="F196" s="61"/>
      <c r="G196" s="49"/>
      <c r="H196" s="61"/>
      <c r="I196" s="61"/>
      <c r="J196" s="114"/>
      <c r="K196" s="114"/>
      <c r="L196" s="114"/>
      <c r="M196" s="114"/>
      <c r="N196" s="114"/>
      <c r="O196" s="61"/>
      <c r="P196" s="61"/>
      <c r="Q196" s="86"/>
      <c r="R196" s="48"/>
      <c r="S196" s="49"/>
      <c r="T196" s="49"/>
      <c r="U196" s="49"/>
      <c r="V196" s="49"/>
      <c r="W196" s="49"/>
      <c r="X196" s="49"/>
      <c r="Y196" s="49"/>
      <c r="Z196" s="49"/>
      <c r="AA196" s="49"/>
      <c r="AB196" s="49"/>
      <c r="AC196" s="49"/>
      <c r="AD196" s="49"/>
      <c r="AE196" s="49"/>
      <c r="AF196" s="49"/>
    </row>
    <row r="197" spans="1:32" ht="12.75">
      <c r="A197" s="61"/>
      <c r="B197" s="49"/>
      <c r="C197" s="111"/>
      <c r="D197" s="62"/>
      <c r="E197" s="49"/>
      <c r="F197" s="61"/>
      <c r="G197" s="49"/>
      <c r="H197" s="61"/>
      <c r="I197" s="61"/>
      <c r="J197" s="114"/>
      <c r="K197" s="114"/>
      <c r="L197" s="114"/>
      <c r="M197" s="114"/>
      <c r="N197" s="114"/>
      <c r="O197" s="61"/>
      <c r="P197" s="61"/>
      <c r="Q197" s="86"/>
      <c r="R197" s="48"/>
      <c r="S197" s="49"/>
      <c r="T197" s="49"/>
      <c r="U197" s="49"/>
      <c r="V197" s="49"/>
      <c r="W197" s="49"/>
      <c r="X197" s="49"/>
      <c r="Y197" s="49"/>
      <c r="Z197" s="49"/>
      <c r="AA197" s="49"/>
      <c r="AB197" s="49"/>
      <c r="AC197" s="49"/>
      <c r="AD197" s="49"/>
      <c r="AE197" s="49"/>
      <c r="AF197" s="49"/>
    </row>
    <row r="198" spans="1:32" ht="12.75">
      <c r="A198" s="61"/>
      <c r="B198" s="49"/>
      <c r="C198" s="111"/>
      <c r="D198" s="62"/>
      <c r="E198" s="49"/>
      <c r="F198" s="61"/>
      <c r="G198" s="49"/>
      <c r="H198" s="61"/>
      <c r="I198" s="61"/>
      <c r="J198" s="114"/>
      <c r="K198" s="114"/>
      <c r="L198" s="114"/>
      <c r="M198" s="114"/>
      <c r="N198" s="114"/>
      <c r="O198" s="61"/>
      <c r="P198" s="61"/>
      <c r="Q198" s="86"/>
      <c r="R198" s="48"/>
      <c r="S198" s="49"/>
      <c r="T198" s="49"/>
      <c r="U198" s="49"/>
      <c r="V198" s="49"/>
      <c r="W198" s="49"/>
      <c r="X198" s="49"/>
      <c r="Y198" s="49"/>
      <c r="Z198" s="49"/>
      <c r="AA198" s="49"/>
      <c r="AB198" s="49"/>
      <c r="AC198" s="49"/>
      <c r="AD198" s="49"/>
      <c r="AE198" s="49"/>
      <c r="AF198" s="49"/>
    </row>
    <row r="199" spans="1:32" ht="12.75">
      <c r="A199" s="61"/>
      <c r="B199" s="49"/>
      <c r="C199" s="111"/>
      <c r="D199" s="62"/>
      <c r="E199" s="49"/>
      <c r="F199" s="61"/>
      <c r="G199" s="49"/>
      <c r="H199" s="61"/>
      <c r="I199" s="61"/>
      <c r="J199" s="114"/>
      <c r="K199" s="114"/>
      <c r="L199" s="114"/>
      <c r="M199" s="114"/>
      <c r="N199" s="114"/>
      <c r="O199" s="61"/>
      <c r="P199" s="61"/>
      <c r="Q199" s="86"/>
      <c r="R199" s="48"/>
      <c r="S199" s="49"/>
      <c r="T199" s="49"/>
      <c r="U199" s="49"/>
      <c r="V199" s="49"/>
      <c r="W199" s="49"/>
      <c r="X199" s="49"/>
      <c r="Y199" s="49"/>
      <c r="Z199" s="49"/>
      <c r="AA199" s="49"/>
      <c r="AB199" s="49"/>
      <c r="AC199" s="49"/>
      <c r="AD199" s="49"/>
      <c r="AE199" s="49"/>
      <c r="AF199" s="49"/>
    </row>
    <row r="200" spans="1:32" ht="12.75">
      <c r="A200" s="61"/>
      <c r="B200" s="49"/>
      <c r="C200" s="111"/>
      <c r="D200" s="62"/>
      <c r="E200" s="49"/>
      <c r="F200" s="61"/>
      <c r="G200" s="49"/>
      <c r="H200" s="61"/>
      <c r="I200" s="61"/>
      <c r="J200" s="114"/>
      <c r="K200" s="114"/>
      <c r="L200" s="114"/>
      <c r="M200" s="114"/>
      <c r="N200" s="114"/>
      <c r="O200" s="61"/>
      <c r="P200" s="61"/>
      <c r="Q200" s="86"/>
      <c r="R200" s="48"/>
      <c r="S200" s="49"/>
      <c r="T200" s="49"/>
      <c r="U200" s="49"/>
      <c r="V200" s="49"/>
      <c r="W200" s="49"/>
      <c r="X200" s="49"/>
      <c r="Y200" s="49"/>
      <c r="Z200" s="49"/>
      <c r="AA200" s="49"/>
      <c r="AB200" s="49"/>
      <c r="AC200" s="49"/>
      <c r="AD200" s="49"/>
      <c r="AE200" s="49"/>
      <c r="AF200" s="49"/>
    </row>
    <row r="201" spans="1:32" ht="12.75">
      <c r="A201" s="61"/>
      <c r="B201" s="49"/>
      <c r="C201" s="111"/>
      <c r="D201" s="62"/>
      <c r="E201" s="49"/>
      <c r="F201" s="61"/>
      <c r="G201" s="49"/>
      <c r="H201" s="61"/>
      <c r="I201" s="61"/>
      <c r="J201" s="114"/>
      <c r="K201" s="114"/>
      <c r="L201" s="114"/>
      <c r="M201" s="114"/>
      <c r="N201" s="114"/>
      <c r="O201" s="61"/>
      <c r="P201" s="61"/>
      <c r="Q201" s="86"/>
      <c r="R201" s="48"/>
      <c r="S201" s="49"/>
      <c r="T201" s="49"/>
      <c r="U201" s="49"/>
      <c r="V201" s="49"/>
      <c r="W201" s="49"/>
      <c r="X201" s="49"/>
      <c r="Y201" s="49"/>
      <c r="Z201" s="49"/>
      <c r="AA201" s="49"/>
      <c r="AB201" s="49"/>
      <c r="AC201" s="49"/>
      <c r="AD201" s="49"/>
      <c r="AE201" s="49"/>
      <c r="AF201" s="49"/>
    </row>
    <row r="202" spans="1:32" ht="12.75">
      <c r="A202" s="61"/>
      <c r="B202" s="49"/>
      <c r="C202" s="111"/>
      <c r="D202" s="62"/>
      <c r="E202" s="49"/>
      <c r="F202" s="61"/>
      <c r="G202" s="49"/>
      <c r="H202" s="61"/>
      <c r="I202" s="61"/>
      <c r="J202" s="114"/>
      <c r="K202" s="114"/>
      <c r="L202" s="114"/>
      <c r="M202" s="114"/>
      <c r="N202" s="114"/>
      <c r="O202" s="61"/>
      <c r="P202" s="61"/>
      <c r="Q202" s="86"/>
      <c r="R202" s="48"/>
      <c r="S202" s="49"/>
      <c r="T202" s="49"/>
      <c r="U202" s="49"/>
      <c r="V202" s="49"/>
      <c r="W202" s="49"/>
      <c r="X202" s="49"/>
      <c r="Y202" s="49"/>
      <c r="Z202" s="49"/>
      <c r="AA202" s="49"/>
      <c r="AB202" s="49"/>
      <c r="AC202" s="49"/>
      <c r="AD202" s="49"/>
      <c r="AE202" s="49"/>
      <c r="AF202" s="49"/>
    </row>
    <row r="203" spans="1:32" ht="12.75">
      <c r="A203" s="61"/>
      <c r="B203" s="49"/>
      <c r="C203" s="111"/>
      <c r="D203" s="62"/>
      <c r="E203" s="49"/>
      <c r="F203" s="61"/>
      <c r="G203" s="49"/>
      <c r="H203" s="61"/>
      <c r="I203" s="61"/>
      <c r="J203" s="114"/>
      <c r="K203" s="114"/>
      <c r="L203" s="114"/>
      <c r="M203" s="114"/>
      <c r="N203" s="114"/>
      <c r="O203" s="61"/>
      <c r="P203" s="61"/>
      <c r="Q203" s="86"/>
      <c r="R203" s="48"/>
      <c r="S203" s="49"/>
      <c r="T203" s="49"/>
      <c r="U203" s="49"/>
      <c r="V203" s="49"/>
      <c r="W203" s="49"/>
      <c r="X203" s="49"/>
      <c r="Y203" s="49"/>
      <c r="Z203" s="49"/>
      <c r="AA203" s="49"/>
      <c r="AB203" s="49"/>
      <c r="AC203" s="49"/>
      <c r="AD203" s="49"/>
      <c r="AE203" s="49"/>
      <c r="AF203" s="49"/>
    </row>
    <row r="204" spans="1:32" ht="12.75">
      <c r="A204" s="61"/>
      <c r="B204" s="49"/>
      <c r="C204" s="111"/>
      <c r="D204" s="62"/>
      <c r="E204" s="49"/>
      <c r="F204" s="61"/>
      <c r="G204" s="49"/>
      <c r="H204" s="61"/>
      <c r="I204" s="61"/>
      <c r="J204" s="114"/>
      <c r="K204" s="114"/>
      <c r="L204" s="114"/>
      <c r="M204" s="114"/>
      <c r="N204" s="114"/>
      <c r="O204" s="61"/>
      <c r="P204" s="61"/>
      <c r="Q204" s="86"/>
      <c r="R204" s="48"/>
      <c r="S204" s="49"/>
      <c r="T204" s="49"/>
      <c r="U204" s="49"/>
      <c r="V204" s="49"/>
      <c r="W204" s="49"/>
      <c r="X204" s="49"/>
      <c r="Y204" s="49"/>
      <c r="Z204" s="49"/>
      <c r="AA204" s="49"/>
      <c r="AB204" s="49"/>
      <c r="AC204" s="49"/>
      <c r="AD204" s="49"/>
      <c r="AE204" s="49"/>
      <c r="AF204" s="49"/>
    </row>
    <row r="205" spans="1:32" ht="12.75">
      <c r="A205" s="61"/>
      <c r="B205" s="49"/>
      <c r="C205" s="111"/>
      <c r="D205" s="62"/>
      <c r="E205" s="49"/>
      <c r="F205" s="61"/>
      <c r="G205" s="49"/>
      <c r="H205" s="61"/>
      <c r="I205" s="61"/>
      <c r="J205" s="114"/>
      <c r="K205" s="114"/>
      <c r="L205" s="114"/>
      <c r="M205" s="114"/>
      <c r="N205" s="114"/>
      <c r="O205" s="61"/>
      <c r="P205" s="61"/>
      <c r="Q205" s="86"/>
      <c r="R205" s="48"/>
      <c r="S205" s="49"/>
      <c r="T205" s="49"/>
      <c r="U205" s="49"/>
      <c r="V205" s="49"/>
      <c r="W205" s="49"/>
      <c r="X205" s="49"/>
      <c r="Y205" s="49"/>
      <c r="Z205" s="49"/>
      <c r="AA205" s="49"/>
      <c r="AB205" s="49"/>
      <c r="AC205" s="49"/>
      <c r="AD205" s="49"/>
      <c r="AE205" s="49"/>
      <c r="AF205" s="49"/>
    </row>
    <row r="206" spans="1:32" ht="12.75">
      <c r="A206" s="61"/>
      <c r="B206" s="49"/>
      <c r="C206" s="111"/>
      <c r="D206" s="62"/>
      <c r="E206" s="49"/>
      <c r="F206" s="61"/>
      <c r="G206" s="49"/>
      <c r="H206" s="61"/>
      <c r="I206" s="61"/>
      <c r="J206" s="114"/>
      <c r="K206" s="114"/>
      <c r="L206" s="114"/>
      <c r="M206" s="114"/>
      <c r="N206" s="114"/>
      <c r="O206" s="61"/>
      <c r="P206" s="61"/>
      <c r="Q206" s="86"/>
      <c r="R206" s="48"/>
      <c r="S206" s="49"/>
      <c r="T206" s="49"/>
      <c r="U206" s="49"/>
      <c r="V206" s="49"/>
      <c r="W206" s="49"/>
      <c r="X206" s="49"/>
      <c r="Y206" s="49"/>
      <c r="Z206" s="49"/>
      <c r="AA206" s="49"/>
      <c r="AB206" s="49"/>
      <c r="AC206" s="49"/>
      <c r="AD206" s="49"/>
      <c r="AE206" s="49"/>
      <c r="AF206" s="49"/>
    </row>
    <row r="207" spans="1:32" ht="12.75">
      <c r="A207" s="61"/>
      <c r="B207" s="49"/>
      <c r="C207" s="111"/>
      <c r="D207" s="62"/>
      <c r="E207" s="49"/>
      <c r="F207" s="61"/>
      <c r="G207" s="49"/>
      <c r="H207" s="61"/>
      <c r="I207" s="61"/>
      <c r="J207" s="114"/>
      <c r="K207" s="114"/>
      <c r="L207" s="114"/>
      <c r="M207" s="114"/>
      <c r="N207" s="114"/>
      <c r="O207" s="61"/>
      <c r="P207" s="61"/>
      <c r="Q207" s="86"/>
      <c r="R207" s="48"/>
      <c r="S207" s="49"/>
      <c r="T207" s="49"/>
      <c r="U207" s="49"/>
      <c r="V207" s="49"/>
      <c r="W207" s="49"/>
      <c r="X207" s="49"/>
      <c r="Y207" s="49"/>
      <c r="Z207" s="49"/>
      <c r="AA207" s="49"/>
      <c r="AB207" s="49"/>
      <c r="AC207" s="49"/>
      <c r="AD207" s="49"/>
      <c r="AE207" s="49"/>
      <c r="AF207" s="49"/>
    </row>
    <row r="208" spans="1:32" ht="12.75">
      <c r="A208" s="61"/>
      <c r="B208" s="49"/>
      <c r="C208" s="111"/>
      <c r="D208" s="62"/>
      <c r="E208" s="49"/>
      <c r="F208" s="61"/>
      <c r="G208" s="49"/>
      <c r="H208" s="61"/>
      <c r="I208" s="61"/>
      <c r="J208" s="114"/>
      <c r="K208" s="114"/>
      <c r="L208" s="114"/>
      <c r="M208" s="114"/>
      <c r="N208" s="114"/>
      <c r="O208" s="61"/>
      <c r="P208" s="61"/>
      <c r="Q208" s="86"/>
      <c r="R208" s="48"/>
      <c r="S208" s="49"/>
      <c r="T208" s="49"/>
      <c r="U208" s="49"/>
      <c r="V208" s="49"/>
      <c r="W208" s="49"/>
      <c r="X208" s="49"/>
      <c r="Y208" s="49"/>
      <c r="Z208" s="49"/>
      <c r="AA208" s="49"/>
      <c r="AB208" s="49"/>
      <c r="AC208" s="49"/>
      <c r="AD208" s="49"/>
      <c r="AE208" s="49"/>
      <c r="AF208" s="49"/>
    </row>
    <row r="209" spans="1:32" ht="12.75">
      <c r="A209" s="61"/>
      <c r="B209" s="49"/>
      <c r="C209" s="111"/>
      <c r="D209" s="62"/>
      <c r="E209" s="49"/>
      <c r="F209" s="61"/>
      <c r="G209" s="49"/>
      <c r="H209" s="61"/>
      <c r="I209" s="61"/>
      <c r="J209" s="114"/>
      <c r="K209" s="114"/>
      <c r="L209" s="114"/>
      <c r="M209" s="114"/>
      <c r="N209" s="114"/>
      <c r="O209" s="61"/>
      <c r="P209" s="61"/>
      <c r="Q209" s="86"/>
      <c r="R209" s="48"/>
      <c r="S209" s="49"/>
      <c r="T209" s="49"/>
      <c r="U209" s="49"/>
      <c r="V209" s="49"/>
      <c r="W209" s="49"/>
      <c r="X209" s="49"/>
      <c r="Y209" s="49"/>
      <c r="Z209" s="49"/>
      <c r="AA209" s="49"/>
      <c r="AB209" s="49"/>
      <c r="AC209" s="49"/>
      <c r="AD209" s="49"/>
      <c r="AE209" s="49"/>
      <c r="AF209" s="49"/>
    </row>
    <row r="210" spans="1:32" ht="12.75">
      <c r="A210" s="61"/>
      <c r="B210" s="49"/>
      <c r="C210" s="111"/>
      <c r="D210" s="62"/>
      <c r="E210" s="49"/>
      <c r="F210" s="61"/>
      <c r="G210" s="49"/>
      <c r="H210" s="61"/>
      <c r="I210" s="61"/>
      <c r="J210" s="114"/>
      <c r="K210" s="114"/>
      <c r="L210" s="114"/>
      <c r="M210" s="114"/>
      <c r="N210" s="114"/>
      <c r="O210" s="61"/>
      <c r="P210" s="61"/>
      <c r="Q210" s="86"/>
      <c r="R210" s="48"/>
      <c r="S210" s="49"/>
      <c r="T210" s="49"/>
      <c r="U210" s="49"/>
      <c r="V210" s="49"/>
      <c r="W210" s="49"/>
      <c r="X210" s="49"/>
      <c r="Y210" s="49"/>
      <c r="Z210" s="49"/>
      <c r="AA210" s="49"/>
      <c r="AB210" s="49"/>
      <c r="AC210" s="49"/>
      <c r="AD210" s="49"/>
      <c r="AE210" s="49"/>
      <c r="AF210" s="49"/>
    </row>
    <row r="211" spans="1:17" ht="12.75">
      <c r="A211" s="61"/>
      <c r="B211" s="49"/>
      <c r="C211" s="111"/>
      <c r="D211" s="62"/>
      <c r="E211" s="49"/>
      <c r="F211" s="61"/>
      <c r="G211" s="49"/>
      <c r="H211" s="61"/>
      <c r="I211" s="61"/>
      <c r="J211" s="114"/>
      <c r="K211" s="114"/>
      <c r="L211" s="114"/>
      <c r="M211" s="114"/>
      <c r="N211" s="114"/>
      <c r="O211" s="61"/>
      <c r="P211" s="61"/>
      <c r="Q211" s="86"/>
    </row>
    <row r="212" spans="3:14" ht="12.75">
      <c r="C212" s="5"/>
      <c r="J212" s="3"/>
      <c r="K212" s="3"/>
      <c r="L212" s="3"/>
      <c r="M212" s="3"/>
      <c r="N212" s="3"/>
    </row>
    <row r="213" spans="3:14" ht="12.75">
      <c r="C213" s="5"/>
      <c r="J213" s="3"/>
      <c r="K213" s="3"/>
      <c r="L213" s="3"/>
      <c r="M213" s="3"/>
      <c r="N213" s="3"/>
    </row>
    <row r="214" spans="3:14" ht="12.75">
      <c r="C214" s="5"/>
      <c r="J214" s="3"/>
      <c r="K214" s="3"/>
      <c r="L214" s="3"/>
      <c r="M214" s="3"/>
      <c r="N214" s="3"/>
    </row>
    <row r="215" spans="3:14" ht="12.75">
      <c r="C215" s="5"/>
      <c r="J215" s="3"/>
      <c r="K215" s="3"/>
      <c r="L215" s="3"/>
      <c r="M215" s="3"/>
      <c r="N215" s="3"/>
    </row>
    <row r="216" spans="3:14" ht="12.75">
      <c r="C216" s="5"/>
      <c r="J216" s="3"/>
      <c r="K216" s="3"/>
      <c r="L216" s="3"/>
      <c r="M216" s="3"/>
      <c r="N216" s="3"/>
    </row>
    <row r="217" spans="3:14" ht="12.75">
      <c r="C217" s="5"/>
      <c r="J217" s="3"/>
      <c r="K217" s="3"/>
      <c r="L217" s="3"/>
      <c r="M217" s="3"/>
      <c r="N217" s="3"/>
    </row>
    <row r="218" spans="3:14" ht="12.75">
      <c r="C218" s="5"/>
      <c r="J218" s="3"/>
      <c r="K218" s="3"/>
      <c r="L218" s="3"/>
      <c r="M218" s="3"/>
      <c r="N218" s="3"/>
    </row>
    <row r="219" spans="3:14" ht="12.75">
      <c r="C219" s="5"/>
      <c r="J219" s="3"/>
      <c r="K219" s="3"/>
      <c r="L219" s="3"/>
      <c r="M219" s="3"/>
      <c r="N219" s="3"/>
    </row>
    <row r="220" spans="3:14" ht="12.75">
      <c r="C220" s="5"/>
      <c r="J220" s="3"/>
      <c r="K220" s="3"/>
      <c r="L220" s="3"/>
      <c r="M220" s="3"/>
      <c r="N220" s="3"/>
    </row>
    <row r="221" spans="3:14" ht="12.75">
      <c r="C221" s="5"/>
      <c r="J221" s="3"/>
      <c r="K221" s="3"/>
      <c r="L221" s="3"/>
      <c r="M221" s="3"/>
      <c r="N221" s="3"/>
    </row>
    <row r="222" spans="3:14" ht="12.75">
      <c r="C222" s="5"/>
      <c r="J222" s="3"/>
      <c r="K222" s="3"/>
      <c r="L222" s="3"/>
      <c r="M222" s="3"/>
      <c r="N222" s="3"/>
    </row>
    <row r="223" spans="3:14" ht="12.75">
      <c r="C223" s="5"/>
      <c r="J223" s="3"/>
      <c r="K223" s="3"/>
      <c r="L223" s="3"/>
      <c r="M223" s="3"/>
      <c r="N223" s="3"/>
    </row>
    <row r="224" spans="3:14" ht="12.75">
      <c r="C224" s="5"/>
      <c r="J224" s="3"/>
      <c r="K224" s="3"/>
      <c r="L224" s="3"/>
      <c r="M224" s="3"/>
      <c r="N224" s="3"/>
    </row>
    <row r="225" spans="3:14" ht="12.75">
      <c r="C225" s="5"/>
      <c r="J225" s="3"/>
      <c r="K225" s="3"/>
      <c r="L225" s="3"/>
      <c r="M225" s="3"/>
      <c r="N225" s="3"/>
    </row>
    <row r="226" spans="3:14" ht="12.75">
      <c r="C226" s="5"/>
      <c r="J226" s="3"/>
      <c r="K226" s="3"/>
      <c r="L226" s="3"/>
      <c r="M226" s="3"/>
      <c r="N226" s="3"/>
    </row>
    <row r="227" spans="3:14" ht="12.75">
      <c r="C227" s="5"/>
      <c r="J227" s="3"/>
      <c r="K227" s="3"/>
      <c r="L227" s="3"/>
      <c r="M227" s="3"/>
      <c r="N227" s="3"/>
    </row>
    <row r="228" spans="3:14" ht="12.75">
      <c r="C228" s="5"/>
      <c r="J228" s="3"/>
      <c r="K228" s="3"/>
      <c r="L228" s="3"/>
      <c r="M228" s="3"/>
      <c r="N228" s="3"/>
    </row>
    <row r="229" spans="3:14" ht="12.75">
      <c r="C229" s="5"/>
      <c r="J229" s="3"/>
      <c r="K229" s="3"/>
      <c r="L229" s="3"/>
      <c r="M229" s="3"/>
      <c r="N229" s="3"/>
    </row>
    <row r="230" spans="3:14" ht="12.75">
      <c r="C230" s="5"/>
      <c r="J230" s="3"/>
      <c r="K230" s="3"/>
      <c r="L230" s="3"/>
      <c r="M230" s="3"/>
      <c r="N230" s="3"/>
    </row>
    <row r="231" spans="3:14" ht="12.75">
      <c r="C231" s="5"/>
      <c r="J231" s="3"/>
      <c r="K231" s="3"/>
      <c r="L231" s="3"/>
      <c r="M231" s="3"/>
      <c r="N231" s="3"/>
    </row>
    <row r="232" spans="10:14" ht="12.75">
      <c r="J232" s="3"/>
      <c r="K232" s="3"/>
      <c r="L232" s="3"/>
      <c r="M232" s="3"/>
      <c r="N232" s="3"/>
    </row>
    <row r="233" spans="10:14" ht="12.75">
      <c r="J233" s="3"/>
      <c r="K233" s="3"/>
      <c r="L233" s="3"/>
      <c r="M233" s="3"/>
      <c r="N233" s="3"/>
    </row>
    <row r="234" spans="10:14" ht="12.75">
      <c r="J234" s="3"/>
      <c r="K234" s="3"/>
      <c r="L234" s="3"/>
      <c r="M234" s="3"/>
      <c r="N234" s="3"/>
    </row>
    <row r="235" spans="10:14" ht="12.75">
      <c r="J235" s="3"/>
      <c r="K235" s="3"/>
      <c r="L235" s="3"/>
      <c r="M235" s="3"/>
      <c r="N235" s="3"/>
    </row>
    <row r="236" spans="10:14" ht="12.75">
      <c r="J236" s="3"/>
      <c r="K236" s="3"/>
      <c r="L236" s="3"/>
      <c r="M236" s="3"/>
      <c r="N236" s="3"/>
    </row>
    <row r="237" spans="10:14" ht="12.75">
      <c r="J237" s="3"/>
      <c r="K237" s="3"/>
      <c r="L237" s="3"/>
      <c r="M237" s="3"/>
      <c r="N237" s="3"/>
    </row>
    <row r="238" spans="10:14" ht="12.75">
      <c r="J238" s="3"/>
      <c r="K238" s="3"/>
      <c r="L238" s="3"/>
      <c r="M238" s="3"/>
      <c r="N238" s="3"/>
    </row>
    <row r="239" spans="10:14" ht="12.75">
      <c r="J239" s="3"/>
      <c r="K239" s="3"/>
      <c r="L239" s="3"/>
      <c r="M239" s="3"/>
      <c r="N239" s="3"/>
    </row>
    <row r="240" spans="10:14" ht="12.75">
      <c r="J240" s="3"/>
      <c r="K240" s="3"/>
      <c r="L240" s="3"/>
      <c r="M240" s="3"/>
      <c r="N240" s="3"/>
    </row>
    <row r="241" spans="10:14" ht="12.75">
      <c r="J241" s="3"/>
      <c r="K241" s="3"/>
      <c r="L241" s="3"/>
      <c r="M241" s="3"/>
      <c r="N241" s="3"/>
    </row>
    <row r="242" spans="10:14" ht="12.75">
      <c r="J242" s="3"/>
      <c r="K242" s="3"/>
      <c r="L242" s="3"/>
      <c r="M242" s="3"/>
      <c r="N242" s="3"/>
    </row>
    <row r="243" spans="10:14" ht="12.75">
      <c r="J243" s="3"/>
      <c r="K243" s="3"/>
      <c r="L243" s="3"/>
      <c r="M243" s="3"/>
      <c r="N243" s="3"/>
    </row>
    <row r="244" spans="10:14" ht="12.75">
      <c r="J244" s="3"/>
      <c r="K244" s="3"/>
      <c r="L244" s="3"/>
      <c r="M244" s="3"/>
      <c r="N244" s="3"/>
    </row>
    <row r="245" spans="10:14" ht="12.75">
      <c r="J245" s="3"/>
      <c r="K245" s="3"/>
      <c r="L245" s="3"/>
      <c r="M245" s="3"/>
      <c r="N245" s="3"/>
    </row>
    <row r="246" spans="10:14" ht="12.75">
      <c r="J246" s="3"/>
      <c r="K246" s="3"/>
      <c r="L246" s="3"/>
      <c r="M246" s="3"/>
      <c r="N246" s="3"/>
    </row>
    <row r="247" spans="10:14" ht="12.75">
      <c r="J247" s="3"/>
      <c r="K247" s="3"/>
      <c r="L247" s="3"/>
      <c r="M247" s="3"/>
      <c r="N247" s="3"/>
    </row>
    <row r="248" spans="10:14" ht="12.75">
      <c r="J248" s="3"/>
      <c r="K248" s="3"/>
      <c r="L248" s="3"/>
      <c r="M248" s="3"/>
      <c r="N248" s="3"/>
    </row>
    <row r="249" spans="10:14" ht="12.75">
      <c r="J249" s="3"/>
      <c r="K249" s="3"/>
      <c r="L249" s="3"/>
      <c r="M249" s="3"/>
      <c r="N249" s="3"/>
    </row>
    <row r="250" spans="10:14" ht="12.75">
      <c r="J250" s="3"/>
      <c r="K250" s="3"/>
      <c r="L250" s="3"/>
      <c r="M250" s="3"/>
      <c r="N250" s="3"/>
    </row>
    <row r="251" spans="10:14" ht="12.75">
      <c r="J251" s="3"/>
      <c r="K251" s="3"/>
      <c r="L251" s="3"/>
      <c r="M251" s="3"/>
      <c r="N251" s="3"/>
    </row>
    <row r="252" spans="10:14" ht="12.75">
      <c r="J252" s="3"/>
      <c r="K252" s="3"/>
      <c r="L252" s="3"/>
      <c r="M252" s="3"/>
      <c r="N252" s="3"/>
    </row>
    <row r="253" spans="10:14" ht="12.75">
      <c r="J253" s="3"/>
      <c r="K253" s="3"/>
      <c r="L253" s="3"/>
      <c r="M253" s="3"/>
      <c r="N253" s="3"/>
    </row>
    <row r="254" spans="10:14" ht="12.75">
      <c r="J254" s="3"/>
      <c r="K254" s="3"/>
      <c r="L254" s="3"/>
      <c r="M254" s="3"/>
      <c r="N254" s="3"/>
    </row>
    <row r="255" spans="10:14" ht="12.75">
      <c r="J255" s="3"/>
      <c r="K255" s="3"/>
      <c r="L255" s="3"/>
      <c r="M255" s="3"/>
      <c r="N255" s="3"/>
    </row>
    <row r="256" spans="10:14" ht="12.75">
      <c r="J256" s="3"/>
      <c r="K256" s="3"/>
      <c r="L256" s="3"/>
      <c r="M256" s="3"/>
      <c r="N256" s="3"/>
    </row>
    <row r="257" spans="10:14" ht="12.75">
      <c r="J257" s="3"/>
      <c r="K257" s="3"/>
      <c r="L257" s="3"/>
      <c r="M257" s="3"/>
      <c r="N257" s="3"/>
    </row>
    <row r="258" spans="10:14" ht="12.75">
      <c r="J258" s="3"/>
      <c r="K258" s="3"/>
      <c r="L258" s="3"/>
      <c r="M258" s="3"/>
      <c r="N258" s="3"/>
    </row>
    <row r="259" spans="10:14" ht="12.75">
      <c r="J259" s="3"/>
      <c r="K259" s="3"/>
      <c r="L259" s="3"/>
      <c r="M259" s="3"/>
      <c r="N259" s="3"/>
    </row>
    <row r="260" spans="10:14" ht="12.75">
      <c r="J260" s="3"/>
      <c r="K260" s="3"/>
      <c r="L260" s="3"/>
      <c r="M260" s="3"/>
      <c r="N260" s="3"/>
    </row>
    <row r="261" spans="10:14" ht="12.75">
      <c r="J261" s="3"/>
      <c r="K261" s="3"/>
      <c r="L261" s="3"/>
      <c r="M261" s="3"/>
      <c r="N261" s="3"/>
    </row>
    <row r="262" spans="10:14" ht="12.75">
      <c r="J262" s="3"/>
      <c r="K262" s="3"/>
      <c r="L262" s="3"/>
      <c r="M262" s="3"/>
      <c r="N262" s="3"/>
    </row>
    <row r="263" spans="10:14" ht="12.75">
      <c r="J263" s="3"/>
      <c r="K263" s="3"/>
      <c r="L263" s="3"/>
      <c r="M263" s="3"/>
      <c r="N263" s="3"/>
    </row>
    <row r="264" spans="10:14" ht="12.75">
      <c r="J264" s="3"/>
      <c r="K264" s="3"/>
      <c r="L264" s="3"/>
      <c r="M264" s="3"/>
      <c r="N264" s="3"/>
    </row>
    <row r="265" spans="10:14" ht="12.75">
      <c r="J265" s="3"/>
      <c r="K265" s="3"/>
      <c r="L265" s="3"/>
      <c r="M265" s="3"/>
      <c r="N265" s="3"/>
    </row>
    <row r="266" spans="10:14" ht="12.75">
      <c r="J266" s="3"/>
      <c r="K266" s="3"/>
      <c r="L266" s="3"/>
      <c r="M266" s="3"/>
      <c r="N266" s="3"/>
    </row>
    <row r="267" spans="10:14" ht="12.75">
      <c r="J267" s="3"/>
      <c r="K267" s="3"/>
      <c r="L267" s="3"/>
      <c r="M267" s="3"/>
      <c r="N267" s="3"/>
    </row>
    <row r="268" spans="10:14" ht="12.75">
      <c r="J268" s="3"/>
      <c r="K268" s="3"/>
      <c r="L268" s="3"/>
      <c r="M268" s="3"/>
      <c r="N268" s="3"/>
    </row>
    <row r="269" spans="10:14" ht="12.75">
      <c r="J269" s="3"/>
      <c r="K269" s="3"/>
      <c r="L269" s="3"/>
      <c r="M269" s="3"/>
      <c r="N269" s="3"/>
    </row>
    <row r="270" spans="10:14" ht="12.75">
      <c r="J270" s="3"/>
      <c r="K270" s="3"/>
      <c r="L270" s="3"/>
      <c r="M270" s="3"/>
      <c r="N270" s="3"/>
    </row>
    <row r="271" spans="10:14" ht="12.75">
      <c r="J271" s="3"/>
      <c r="K271" s="3"/>
      <c r="L271" s="3"/>
      <c r="M271" s="3"/>
      <c r="N271" s="3"/>
    </row>
    <row r="272" spans="10:14" ht="12.75">
      <c r="J272" s="3"/>
      <c r="K272" s="3"/>
      <c r="L272" s="3"/>
      <c r="M272" s="3"/>
      <c r="N272" s="3"/>
    </row>
    <row r="273" spans="10:14" ht="12.75">
      <c r="J273" s="3"/>
      <c r="K273" s="3"/>
      <c r="L273" s="3"/>
      <c r="M273" s="3"/>
      <c r="N273" s="3"/>
    </row>
    <row r="274" spans="10:14" ht="12.75">
      <c r="J274" s="3"/>
      <c r="K274" s="3"/>
      <c r="L274" s="3"/>
      <c r="M274" s="3"/>
      <c r="N274" s="3"/>
    </row>
    <row r="275" spans="10:14" ht="12.75">
      <c r="J275" s="3"/>
      <c r="K275" s="3"/>
      <c r="L275" s="3"/>
      <c r="M275" s="3"/>
      <c r="N275" s="3"/>
    </row>
    <row r="276" spans="10:14" ht="12.75">
      <c r="J276" s="3"/>
      <c r="K276" s="3"/>
      <c r="L276" s="3"/>
      <c r="M276" s="3"/>
      <c r="N276" s="3"/>
    </row>
    <row r="277" spans="10:14" ht="12.75">
      <c r="J277" s="3"/>
      <c r="K277" s="3"/>
      <c r="L277" s="3"/>
      <c r="M277" s="3"/>
      <c r="N277" s="3"/>
    </row>
    <row r="278" spans="10:14" ht="12.75">
      <c r="J278" s="3"/>
      <c r="K278" s="3"/>
      <c r="L278" s="3"/>
      <c r="M278" s="3"/>
      <c r="N278" s="3"/>
    </row>
    <row r="279" spans="10:14" ht="12.75">
      <c r="J279" s="3"/>
      <c r="K279" s="3"/>
      <c r="L279" s="3"/>
      <c r="M279" s="3"/>
      <c r="N279" s="3"/>
    </row>
    <row r="280" spans="10:14" ht="12.75">
      <c r="J280" s="3"/>
      <c r="K280" s="3"/>
      <c r="L280" s="3"/>
      <c r="M280" s="3"/>
      <c r="N280" s="3"/>
    </row>
    <row r="281" spans="10:14" ht="12.75">
      <c r="J281" s="3"/>
      <c r="K281" s="3"/>
      <c r="L281" s="3"/>
      <c r="M281" s="3"/>
      <c r="N281" s="3"/>
    </row>
    <row r="282" spans="10:14" ht="12.75">
      <c r="J282" s="3"/>
      <c r="K282" s="3"/>
      <c r="L282" s="3"/>
      <c r="M282" s="3"/>
      <c r="N282" s="3"/>
    </row>
    <row r="283" spans="10:14" ht="12.75">
      <c r="J283" s="3"/>
      <c r="K283" s="3"/>
      <c r="L283" s="3"/>
      <c r="M283" s="3"/>
      <c r="N283" s="3"/>
    </row>
    <row r="284" spans="10:14" ht="12.75">
      <c r="J284" s="3"/>
      <c r="K284" s="3"/>
      <c r="L284" s="3"/>
      <c r="M284" s="3"/>
      <c r="N284" s="3"/>
    </row>
    <row r="285" spans="10:14" ht="12.75">
      <c r="J285" s="3"/>
      <c r="K285" s="3"/>
      <c r="L285" s="3"/>
      <c r="M285" s="3"/>
      <c r="N285" s="3"/>
    </row>
    <row r="286" spans="10:14" ht="12.75">
      <c r="J286" s="3"/>
      <c r="K286" s="3"/>
      <c r="L286" s="3"/>
      <c r="M286" s="3"/>
      <c r="N286" s="3"/>
    </row>
    <row r="287" spans="10:14" ht="12.75">
      <c r="J287" s="3"/>
      <c r="K287" s="3"/>
      <c r="L287" s="3"/>
      <c r="M287" s="3"/>
      <c r="N287" s="3"/>
    </row>
    <row r="288" spans="10:14" ht="12.75">
      <c r="J288" s="3"/>
      <c r="K288" s="3"/>
      <c r="L288" s="3"/>
      <c r="M288" s="3"/>
      <c r="N288" s="3"/>
    </row>
    <row r="289" spans="10:14" ht="12.75">
      <c r="J289" s="3"/>
      <c r="K289" s="3"/>
      <c r="L289" s="3"/>
      <c r="M289" s="3"/>
      <c r="N289" s="3"/>
    </row>
    <row r="290" spans="10:14" ht="12.75">
      <c r="J290" s="3"/>
      <c r="K290" s="3"/>
      <c r="L290" s="3"/>
      <c r="M290" s="3"/>
      <c r="N290" s="3"/>
    </row>
    <row r="291" spans="10:14" ht="12.75">
      <c r="J291" s="3"/>
      <c r="K291" s="3"/>
      <c r="L291" s="3"/>
      <c r="M291" s="3"/>
      <c r="N291" s="3"/>
    </row>
    <row r="292" spans="10:14" ht="12.75">
      <c r="J292" s="3"/>
      <c r="K292" s="3"/>
      <c r="L292" s="3"/>
      <c r="M292" s="3"/>
      <c r="N292" s="3"/>
    </row>
    <row r="293" spans="10:14" ht="12.75">
      <c r="J293" s="3"/>
      <c r="K293" s="3"/>
      <c r="L293" s="3"/>
      <c r="M293" s="3"/>
      <c r="N293" s="3"/>
    </row>
    <row r="294" spans="10:14" ht="12.75">
      <c r="J294" s="3"/>
      <c r="K294" s="3"/>
      <c r="L294" s="3"/>
      <c r="M294" s="3"/>
      <c r="N294" s="3"/>
    </row>
    <row r="295" spans="10:14" ht="12.75">
      <c r="J295" s="3"/>
      <c r="K295" s="3"/>
      <c r="L295" s="3"/>
      <c r="M295" s="3"/>
      <c r="N295" s="3"/>
    </row>
    <row r="296" spans="10:14" ht="12.75">
      <c r="J296" s="3"/>
      <c r="K296" s="3"/>
      <c r="L296" s="3"/>
      <c r="M296" s="3"/>
      <c r="N296" s="3"/>
    </row>
    <row r="297" spans="10:14" ht="12.75">
      <c r="J297" s="3"/>
      <c r="K297" s="3"/>
      <c r="L297" s="3"/>
      <c r="M297" s="3"/>
      <c r="N297" s="3"/>
    </row>
    <row r="298" spans="10:14" ht="12.75">
      <c r="J298" s="3"/>
      <c r="K298" s="3"/>
      <c r="L298" s="3"/>
      <c r="M298" s="3"/>
      <c r="N298" s="3"/>
    </row>
    <row r="299" spans="10:14" ht="12.75">
      <c r="J299" s="3"/>
      <c r="K299" s="3"/>
      <c r="L299" s="3"/>
      <c r="M299" s="3"/>
      <c r="N299" s="3"/>
    </row>
    <row r="300" spans="10:14" ht="12.75">
      <c r="J300" s="3"/>
      <c r="K300" s="3"/>
      <c r="L300" s="3"/>
      <c r="M300" s="3"/>
      <c r="N300" s="3"/>
    </row>
    <row r="301" spans="10:14" ht="12.75">
      <c r="J301" s="3"/>
      <c r="K301" s="3"/>
      <c r="L301" s="3"/>
      <c r="M301" s="3"/>
      <c r="N301" s="3"/>
    </row>
    <row r="302" spans="10:14" ht="12.75">
      <c r="J302" s="3"/>
      <c r="K302" s="3"/>
      <c r="L302" s="3"/>
      <c r="M302" s="3"/>
      <c r="N302" s="3"/>
    </row>
    <row r="303" spans="10:14" ht="12.75">
      <c r="J303" s="3"/>
      <c r="K303" s="3"/>
      <c r="L303" s="3"/>
      <c r="M303" s="3"/>
      <c r="N303" s="3"/>
    </row>
    <row r="304" spans="10:14" ht="12.75">
      <c r="J304" s="3"/>
      <c r="K304" s="3"/>
      <c r="L304" s="3"/>
      <c r="M304" s="3"/>
      <c r="N304" s="3"/>
    </row>
    <row r="305" spans="10:14" ht="12.75">
      <c r="J305" s="3"/>
      <c r="K305" s="3"/>
      <c r="L305" s="3"/>
      <c r="M305" s="3"/>
      <c r="N305" s="3"/>
    </row>
    <row r="306" spans="10:14" ht="12.75">
      <c r="J306" s="3"/>
      <c r="K306" s="3"/>
      <c r="L306" s="3"/>
      <c r="M306" s="3"/>
      <c r="N306" s="3"/>
    </row>
    <row r="307" spans="10:14" ht="12.75">
      <c r="J307" s="3"/>
      <c r="K307" s="3"/>
      <c r="L307" s="3"/>
      <c r="M307" s="3"/>
      <c r="N307" s="3"/>
    </row>
    <row r="308" spans="10:14" ht="12.75">
      <c r="J308" s="3"/>
      <c r="K308" s="3"/>
      <c r="L308" s="3"/>
      <c r="M308" s="3"/>
      <c r="N308" s="3"/>
    </row>
  </sheetData>
  <sheetProtection/>
  <mergeCells count="2">
    <mergeCell ref="A3:P3"/>
    <mergeCell ref="A1:Q1"/>
  </mergeCells>
  <conditionalFormatting sqref="G103:G133">
    <cfRule type="expression" priority="1" dxfId="9" stopIfTrue="1">
      <formula>COUNTIF(H$1:H$65536,G103)&gt;1</formula>
    </cfRule>
  </conditionalFormatting>
  <conditionalFormatting sqref="N103 H103:I182 O103:P182 Q103">
    <cfRule type="expression" priority="2" dxfId="9" stopIfTrue="1">
      <formula>COUNTIF(H$1:H$65536,H103)&gt;1</formula>
    </cfRule>
  </conditionalFormatting>
  <conditionalFormatting sqref="M7:M110 N104:N110">
    <cfRule type="expression" priority="3" dxfId="9" stopIfTrue="1">
      <formula>AND(COUNTIF($C$1:$C$65536,D7)&gt;1,COUNTIF($K$1:$K$65536,M7)&gt;1)</formula>
    </cfRule>
  </conditionalFormatting>
  <conditionalFormatting sqref="K103:L110">
    <cfRule type="expression" priority="4" dxfId="9" stopIfTrue="1">
      <formula>AND(COUNTIF($C$1:$C$65536,C103)&gt;1,COUNTIF($K$1:$K$65536,K103)&gt;1)</formula>
    </cfRule>
  </conditionalFormatting>
  <conditionalFormatting sqref="J103:J110">
    <cfRule type="expression" priority="5" dxfId="9" stopIfTrue="1">
      <formula>AND(COUNTIF($C$1:$C$65536,D103)&gt;1,COUNTIF($K$1:$K$65536,J103)&gt;1)</formula>
    </cfRule>
  </conditionalFormatting>
  <conditionalFormatting sqref="L6:L102">
    <cfRule type="cellIs" priority="6" dxfId="10" operator="equal" stopIfTrue="1">
      <formula>"D"</formula>
    </cfRule>
  </conditionalFormatting>
  <dataValidations count="6">
    <dataValidation type="list" allowBlank="1" showInputMessage="1" showErrorMessage="1" sqref="AG5">
      <formula1>$C$5</formula1>
    </dataValidation>
    <dataValidation type="list" allowBlank="1" showInputMessage="1" sqref="D6:D102">
      <formula1>$AJ$2:$AJ$5</formula1>
    </dataValidation>
    <dataValidation type="list" allowBlank="1" showInputMessage="1" showErrorMessage="1" sqref="C6:C231">
      <formula1>$AI$2:$AI$63</formula1>
    </dataValidation>
    <dataValidation type="list" allowBlank="1" showInputMessage="1" showErrorMessage="1" sqref="E6:E102">
      <formula1>$AK$2:$AK$101</formula1>
    </dataValidation>
    <dataValidation type="list" allowBlank="1" showErrorMessage="1" prompt="Use the construction division numbers 1 though 16 (e.g. 1=general conditions; 2=sitework; etc.)." sqref="I6:I102">
      <formula1>$AL$1:$AL$91</formula1>
    </dataValidation>
    <dataValidation allowBlank="1" showInputMessage="1" showErrorMessage="1" prompt="Must match the support documentation provided." sqref="J6:J102"/>
  </dataValidations>
  <printOptions horizontalCentered="1"/>
  <pageMargins left="0.5" right="0.5" top="0.5" bottom="0.5" header="0.5" footer="0.5"/>
  <pageSetup fitToHeight="2" fitToWidth="1" horizontalDpi="600" verticalDpi="600" orientation="landscape" scale="48" r:id="rId3"/>
  <legacyDrawing r:id="rId2"/>
</worksheet>
</file>

<file path=xl/worksheets/sheet7.xml><?xml version="1.0" encoding="utf-8"?>
<worksheet xmlns="http://schemas.openxmlformats.org/spreadsheetml/2006/main" xmlns:r="http://schemas.openxmlformats.org/officeDocument/2006/relationships">
  <sheetPr>
    <tabColor indexed="46"/>
    <pageSetUpPr fitToPage="1"/>
  </sheetPr>
  <dimension ref="A1:AN63"/>
  <sheetViews>
    <sheetView zoomScalePageLayoutView="0" workbookViewId="0" topLeftCell="A1">
      <selection activeCell="I21" sqref="I21"/>
    </sheetView>
  </sheetViews>
  <sheetFormatPr defaultColWidth="9.28125" defaultRowHeight="12.75"/>
  <cols>
    <col min="1" max="1" width="18.00390625" style="28" customWidth="1"/>
    <col min="2" max="2" width="11.57421875" style="28" customWidth="1"/>
    <col min="3" max="3" width="25.7109375" style="28" customWidth="1"/>
    <col min="4" max="5" width="2.7109375" style="28" customWidth="1"/>
    <col min="6" max="6" width="4.00390625" style="28" customWidth="1"/>
    <col min="7" max="7" width="2.7109375" style="28" customWidth="1"/>
    <col min="8" max="8" width="13.57421875" style="28" customWidth="1"/>
    <col min="9" max="9" width="14.28125" style="28" customWidth="1"/>
    <col min="10" max="16384" width="9.28125" style="28" customWidth="1"/>
  </cols>
  <sheetData>
    <row r="1" spans="1:40" ht="14.25" thickBot="1">
      <c r="A1" s="447" t="s">
        <v>354</v>
      </c>
      <c r="B1" s="448"/>
      <c r="C1" s="448"/>
      <c r="D1" s="448"/>
      <c r="E1" s="448"/>
      <c r="F1" s="448"/>
      <c r="G1" s="448"/>
      <c r="H1" s="448"/>
      <c r="I1" s="449"/>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row>
    <row r="2" spans="1:40" ht="5.25" customHeight="1">
      <c r="A2" s="56"/>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row>
    <row r="3" spans="1:40" ht="12.75">
      <c r="A3" s="181"/>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row>
    <row r="4" spans="1:40" ht="12.7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row>
    <row r="5" spans="1:40" ht="15" customHeight="1">
      <c r="A5" s="56" t="s">
        <v>119</v>
      </c>
      <c r="B5" s="450"/>
      <c r="C5" s="450"/>
      <c r="D5" s="165"/>
      <c r="E5" s="165"/>
      <c r="F5" s="165"/>
      <c r="G5" s="56"/>
      <c r="H5" s="56" t="s">
        <v>210</v>
      </c>
      <c r="I5" s="16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row>
    <row r="6" spans="1:40" ht="15" customHeight="1">
      <c r="A6" s="56" t="s">
        <v>121</v>
      </c>
      <c r="B6" s="450"/>
      <c r="C6" s="450"/>
      <c r="D6" s="165"/>
      <c r="E6" s="165"/>
      <c r="F6" s="165"/>
      <c r="G6" s="56"/>
      <c r="H6" s="56" t="s">
        <v>120</v>
      </c>
      <c r="I6" s="167">
        <f>+'Final Budget'!G2</f>
        <v>0</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row>
    <row r="7" spans="1:40" ht="12.75">
      <c r="A7" s="56" t="s">
        <v>212</v>
      </c>
      <c r="B7" s="450"/>
      <c r="C7" s="450"/>
      <c r="D7" s="165"/>
      <c r="E7" s="165"/>
      <c r="F7" s="165"/>
      <c r="G7" s="56"/>
      <c r="H7" s="56" t="s">
        <v>217</v>
      </c>
      <c r="I7" s="180"/>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row>
    <row r="8" spans="2:40" ht="15" customHeight="1">
      <c r="B8" s="450"/>
      <c r="C8" s="450"/>
      <c r="D8" s="165"/>
      <c r="E8" s="165"/>
      <c r="F8" s="165"/>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row>
    <row r="9" spans="1:40" ht="12.75">
      <c r="A9" s="56"/>
      <c r="B9" s="56"/>
      <c r="C9" s="168"/>
      <c r="D9" s="168"/>
      <c r="E9" s="168"/>
      <c r="F9" s="168"/>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row>
    <row r="10" spans="1:40" ht="12.75">
      <c r="A10" s="56"/>
      <c r="B10" s="56" t="s">
        <v>221</v>
      </c>
      <c r="C10" s="56"/>
      <c r="D10" s="169" t="s">
        <v>171</v>
      </c>
      <c r="E10" s="170"/>
      <c r="F10" s="171" t="s">
        <v>175</v>
      </c>
      <c r="G10" s="170"/>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row>
    <row r="11" spans="1:40" ht="12.75">
      <c r="A11" s="56"/>
      <c r="B11" s="56"/>
      <c r="C11" s="56"/>
      <c r="D11" s="169"/>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row>
    <row r="12" spans="1:40" ht="12.75">
      <c r="A12" s="56"/>
      <c r="B12" s="56" t="s">
        <v>273</v>
      </c>
      <c r="C12" s="56"/>
      <c r="D12" s="169" t="s">
        <v>171</v>
      </c>
      <c r="E12" s="170"/>
      <c r="F12" s="153" t="s">
        <v>175</v>
      </c>
      <c r="G12" s="170"/>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row>
    <row r="13" spans="1:40" ht="12.75">
      <c r="A13" s="56"/>
      <c r="B13" s="56"/>
      <c r="C13" s="168"/>
      <c r="D13" s="168"/>
      <c r="E13" s="168"/>
      <c r="F13" s="168"/>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row>
    <row r="14" spans="1:40" ht="12.75">
      <c r="A14" s="56"/>
      <c r="B14" s="56"/>
      <c r="C14" s="56" t="s">
        <v>379</v>
      </c>
      <c r="D14" s="56"/>
      <c r="E14" s="56"/>
      <c r="F14" s="56"/>
      <c r="G14" s="56"/>
      <c r="H14" s="172">
        <f>+'Final Budget'!D95</f>
        <v>0</v>
      </c>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row>
    <row r="15" spans="1:40" ht="12.75">
      <c r="A15" s="56"/>
      <c r="B15" s="56"/>
      <c r="C15" s="56" t="s">
        <v>287</v>
      </c>
      <c r="D15" s="56"/>
      <c r="E15" s="56"/>
      <c r="F15" s="56"/>
      <c r="G15" s="56"/>
      <c r="H15" s="172">
        <f>IF(I7&gt;0,SUM('Disbursement Req'!K6:K102)-H21,0)</f>
        <v>0</v>
      </c>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row>
    <row r="16" spans="1:40" ht="13.5" thickBot="1">
      <c r="A16" s="56"/>
      <c r="B16" s="56"/>
      <c r="C16" s="173" t="s">
        <v>219</v>
      </c>
      <c r="D16" s="173"/>
      <c r="E16" s="173"/>
      <c r="F16" s="173"/>
      <c r="G16" s="173"/>
      <c r="H16" s="174">
        <f>IF(E10&gt;0,'Disbursement Req'!Q103,IF(I7&gt;0,'Disbursement Req'!Q103+H20,0))</f>
        <v>0</v>
      </c>
      <c r="I16" s="175"/>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row>
    <row r="17" spans="1:40" ht="13.5" thickBot="1">
      <c r="A17" s="56"/>
      <c r="B17" s="56"/>
      <c r="C17" s="56" t="s">
        <v>213</v>
      </c>
      <c r="D17" s="56"/>
      <c r="E17" s="56"/>
      <c r="F17" s="56"/>
      <c r="G17" s="56"/>
      <c r="H17" s="176">
        <f>IF(E10&gt;0,"N/A",H14-H15-H16)</f>
        <v>0</v>
      </c>
      <c r="I17" s="177"/>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row>
    <row r="18" spans="1:40" ht="20.25" customHeight="1" thickTop="1">
      <c r="A18" s="56"/>
      <c r="B18" s="56"/>
      <c r="C18" s="56"/>
      <c r="D18" s="56"/>
      <c r="E18" s="56"/>
      <c r="F18" s="56"/>
      <c r="G18" s="56"/>
      <c r="H18" s="153"/>
      <c r="I18" s="177"/>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row>
    <row r="19" spans="1:40" ht="12.75">
      <c r="A19" s="56"/>
      <c r="B19" s="56"/>
      <c r="C19" s="56" t="s">
        <v>218</v>
      </c>
      <c r="D19" s="56"/>
      <c r="E19" s="56"/>
      <c r="F19" s="56"/>
      <c r="G19" s="56"/>
      <c r="H19" s="178">
        <f>IF(E10&gt;0,H21,+H21-H20)</f>
        <v>0</v>
      </c>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row>
    <row r="20" spans="1:40" ht="13.5" thickBot="1">
      <c r="A20" s="56"/>
      <c r="B20" s="56"/>
      <c r="C20" s="173" t="s">
        <v>220</v>
      </c>
      <c r="D20" s="173"/>
      <c r="E20" s="173"/>
      <c r="F20" s="173"/>
      <c r="G20" s="173"/>
      <c r="H20" s="178">
        <f>IF(E10&gt;0,"N/A",-SUMIF('Disbursement Req'!A6:A102,I7,'Disbursement Req'!Q6:Q102))</f>
        <v>0</v>
      </c>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row>
    <row r="21" spans="1:40" ht="13.5" thickBot="1">
      <c r="A21" s="56"/>
      <c r="B21" s="56"/>
      <c r="C21" s="144" t="str">
        <f>CONCATENATE("Amount requested for Draw Number ",I7)</f>
        <v>Amount requested for Draw Number </v>
      </c>
      <c r="D21" s="144"/>
      <c r="E21" s="144"/>
      <c r="F21" s="144"/>
      <c r="G21" s="144"/>
      <c r="H21" s="179">
        <f>IF(E10&gt;0,H16+SUMIF('Disbursement Req'!A6:A102,I7,'Disbursement Req'!K6:K102),SUMIF('Disbursement Req'!A6:A102,I7,'Disbursement Req'!K6:K102))</f>
        <v>0</v>
      </c>
      <c r="I21" s="271">
        <f>IF(AND(I7&gt;0,G12&gt;0,'Final Sources of Funds'!D20="",H15+H19&gt;=H14*0.5),"EVIDENCE OF MATCH MUST BE SUBMITTED","")</f>
      </c>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row>
    <row r="22" spans="1:40" ht="13.5" thickTop="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row>
    <row r="23" spans="1:40" ht="12.75">
      <c r="A23" s="144" t="s">
        <v>214</v>
      </c>
      <c r="B23" s="144"/>
      <c r="C23" s="144"/>
      <c r="D23" s="144"/>
      <c r="E23" s="144"/>
      <c r="F23" s="144"/>
      <c r="G23" s="144"/>
      <c r="H23" s="144"/>
      <c r="I23" s="144"/>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row>
    <row r="24" spans="1:40" ht="30" customHeight="1">
      <c r="A24" s="444" t="s">
        <v>288</v>
      </c>
      <c r="B24" s="444"/>
      <c r="C24" s="444"/>
      <c r="D24" s="444"/>
      <c r="E24" s="444"/>
      <c r="F24" s="444"/>
      <c r="G24" s="444"/>
      <c r="H24" s="444"/>
      <c r="I24" s="444"/>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row>
    <row r="25" spans="1:40" ht="90" customHeight="1">
      <c r="A25" s="443" t="s">
        <v>380</v>
      </c>
      <c r="B25" s="443"/>
      <c r="C25" s="443"/>
      <c r="D25" s="443"/>
      <c r="E25" s="443"/>
      <c r="F25" s="443"/>
      <c r="G25" s="443"/>
      <c r="H25" s="443"/>
      <c r="I25" s="443"/>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row>
    <row r="26" spans="1:40" ht="65.25" customHeight="1">
      <c r="A26" s="443" t="s">
        <v>254</v>
      </c>
      <c r="B26" s="443"/>
      <c r="C26" s="443"/>
      <c r="D26" s="443"/>
      <c r="E26" s="443"/>
      <c r="F26" s="443"/>
      <c r="G26" s="443"/>
      <c r="H26" s="443"/>
      <c r="I26" s="443"/>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ht="37.5" customHeight="1" hidden="1">
      <c r="A27" s="451"/>
      <c r="B27" s="451"/>
      <c r="C27" s="451"/>
      <c r="D27" s="168"/>
      <c r="E27" s="168"/>
      <c r="F27" s="168"/>
      <c r="G27" s="56"/>
      <c r="H27" s="446"/>
      <c r="I27" s="44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row>
    <row r="28" spans="1:40" ht="12.75" hidden="1">
      <c r="A28" s="56" t="s">
        <v>209</v>
      </c>
      <c r="B28" s="56"/>
      <c r="C28" s="162"/>
      <c r="D28" s="165"/>
      <c r="E28" s="165"/>
      <c r="F28" s="165"/>
      <c r="G28" s="56"/>
      <c r="H28" s="56" t="s">
        <v>210</v>
      </c>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row>
    <row r="29" spans="1:40" ht="37.5" customHeight="1" hidden="1">
      <c r="A29" s="445"/>
      <c r="B29" s="445"/>
      <c r="C29" s="445"/>
      <c r="D29" s="168"/>
      <c r="E29" s="168"/>
      <c r="F29" s="168"/>
      <c r="G29" s="56"/>
      <c r="H29" s="446"/>
      <c r="I29" s="44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row>
    <row r="30" spans="1:40" ht="12.75" hidden="1">
      <c r="A30" s="56" t="s">
        <v>215</v>
      </c>
      <c r="B30" s="56"/>
      <c r="C30" s="162"/>
      <c r="D30" s="165"/>
      <c r="E30" s="165"/>
      <c r="F30" s="165"/>
      <c r="G30" s="56"/>
      <c r="H30" s="56" t="s">
        <v>210</v>
      </c>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row>
    <row r="31" spans="1:40" ht="37.5" customHeight="1" hidden="1">
      <c r="A31" s="445"/>
      <c r="B31" s="445"/>
      <c r="C31" s="445"/>
      <c r="D31" s="168"/>
      <c r="E31" s="168"/>
      <c r="F31" s="168"/>
      <c r="G31" s="56"/>
      <c r="H31" s="446"/>
      <c r="I31" s="44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row>
    <row r="32" spans="1:40" ht="12.75" hidden="1">
      <c r="A32" s="56" t="s">
        <v>216</v>
      </c>
      <c r="B32" s="56"/>
      <c r="C32" s="162"/>
      <c r="D32" s="165"/>
      <c r="E32" s="165"/>
      <c r="F32" s="165"/>
      <c r="G32" s="56"/>
      <c r="H32" s="56" t="s">
        <v>210</v>
      </c>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row>
    <row r="33" spans="1:40" ht="12.75" hidden="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row>
    <row r="34" spans="1:40" ht="12.7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row>
    <row r="35" spans="1:40" ht="12.75">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row>
    <row r="36" spans="1:40" ht="12.75">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row>
    <row r="37" spans="1:40" ht="12.7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row>
    <row r="38" spans="1:40" ht="12.75">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row>
    <row r="39" spans="1:40" ht="12.7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row>
    <row r="40" spans="1:40" ht="12.75">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row>
    <row r="41" spans="1:40" ht="12.75">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row>
    <row r="42" spans="1:40" ht="12.7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row>
    <row r="43" spans="1:40" ht="12.7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row>
    <row r="44" spans="1:40" ht="12.75">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row>
    <row r="45" spans="1:40" ht="12.7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row>
    <row r="46" spans="1:40" ht="12.75">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row>
    <row r="47" spans="1:40" ht="12.75">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row>
    <row r="48" spans="1:40" ht="12.75">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row>
    <row r="49" spans="1:40" ht="12.7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row>
    <row r="50" spans="1:40" ht="12.7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row>
    <row r="51" spans="1:40" ht="12.7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row>
    <row r="52" spans="1:40" ht="12.75">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row>
    <row r="53" spans="1:40" ht="12.7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row>
    <row r="54" spans="1:40" ht="12.7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row>
    <row r="55" spans="1:40" ht="12.7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row>
    <row r="56" spans="1:40" ht="12.7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row>
    <row r="57" spans="1:40" ht="12.7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row>
    <row r="58" spans="1:40" ht="12.7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row>
    <row r="59" spans="1:40" ht="12.7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row>
    <row r="60" spans="1:40" ht="12.7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row>
    <row r="61" spans="1:40" ht="12.7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row>
    <row r="62" spans="1:40" ht="12.7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row>
    <row r="63" spans="1:40" ht="12.7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row>
  </sheetData>
  <sheetProtection/>
  <mergeCells count="14">
    <mergeCell ref="A31:C31"/>
    <mergeCell ref="H31:I31"/>
    <mergeCell ref="B8:C8"/>
    <mergeCell ref="A25:I25"/>
    <mergeCell ref="A27:C27"/>
    <mergeCell ref="H27:I27"/>
    <mergeCell ref="A26:I26"/>
    <mergeCell ref="A24:I24"/>
    <mergeCell ref="A29:C29"/>
    <mergeCell ref="H29:I29"/>
    <mergeCell ref="A1:I1"/>
    <mergeCell ref="B5:C5"/>
    <mergeCell ref="B6:C6"/>
    <mergeCell ref="B7:C7"/>
  </mergeCells>
  <dataValidations count="1">
    <dataValidation allowBlank="1" showInputMessage="1" showErrorMessage="1" prompt="Input &quot;x&quot; if the requested draw is for release of retainage." sqref="E10:E12 G12"/>
  </dataValidations>
  <printOptions/>
  <pageMargins left="0.75" right="0.75" top="1" bottom="1" header="0.5" footer="0.5"/>
  <pageSetup fitToHeight="1" fitToWidth="1" horizontalDpi="600" verticalDpi="600" orientation="portrait" scale="95" r:id="rId1"/>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W49"/>
  <sheetViews>
    <sheetView zoomScalePageLayoutView="0" workbookViewId="0" topLeftCell="A1">
      <selection activeCell="V11" sqref="V11"/>
    </sheetView>
  </sheetViews>
  <sheetFormatPr defaultColWidth="9.28125" defaultRowHeight="18" customHeight="1"/>
  <cols>
    <col min="1" max="1" width="34.00390625" style="290" bestFit="1" customWidth="1"/>
    <col min="2" max="2" width="13.28125" style="290" customWidth="1"/>
    <col min="3" max="3" width="5.7109375" style="290" customWidth="1"/>
    <col min="4" max="4" width="9.7109375" style="290" customWidth="1"/>
    <col min="5" max="5" width="10.28125" style="290" bestFit="1" customWidth="1"/>
    <col min="6" max="6" width="10.421875" style="290" customWidth="1"/>
    <col min="7" max="7" width="10.28125" style="290" customWidth="1"/>
    <col min="8" max="8" width="10.28125" style="290" bestFit="1" customWidth="1"/>
    <col min="9" max="9" width="11.421875" style="290" customWidth="1"/>
    <col min="10" max="11" width="11.57421875" style="290" customWidth="1"/>
    <col min="12" max="12" width="9.7109375" style="290" customWidth="1"/>
    <col min="13" max="14" width="9.28125" style="290" customWidth="1"/>
    <col min="15" max="15" width="11.00390625" style="290" customWidth="1"/>
    <col min="16" max="16384" width="9.28125" style="290" customWidth="1"/>
  </cols>
  <sheetData>
    <row r="1" spans="1:20" s="288" customFormat="1" ht="18" customHeight="1">
      <c r="A1" s="301" t="s">
        <v>297</v>
      </c>
      <c r="B1" s="301"/>
      <c r="C1" s="301"/>
      <c r="D1" s="302"/>
      <c r="E1" s="303"/>
      <c r="F1" s="301"/>
      <c r="G1" s="302"/>
      <c r="H1" s="301"/>
      <c r="I1" s="303"/>
      <c r="J1" s="302"/>
      <c r="K1" s="302"/>
      <c r="L1" s="301"/>
      <c r="M1" s="301"/>
      <c r="N1" s="301"/>
      <c r="O1" s="301"/>
      <c r="P1" s="301"/>
      <c r="Q1" s="301"/>
      <c r="R1" s="302"/>
      <c r="S1" s="302"/>
      <c r="T1" s="302"/>
    </row>
    <row r="2" spans="1:20" s="288" customFormat="1" ht="18" customHeight="1">
      <c r="A2" s="301" t="s">
        <v>298</v>
      </c>
      <c r="B2" s="301"/>
      <c r="C2" s="301"/>
      <c r="D2" s="302"/>
      <c r="E2" s="301"/>
      <c r="F2" s="301"/>
      <c r="G2" s="302"/>
      <c r="H2" s="301"/>
      <c r="I2" s="301"/>
      <c r="J2" s="301"/>
      <c r="K2" s="301"/>
      <c r="L2" s="301"/>
      <c r="M2" s="301"/>
      <c r="N2" s="301"/>
      <c r="O2" s="301"/>
      <c r="P2" s="301"/>
      <c r="Q2" s="301"/>
      <c r="R2" s="302"/>
      <c r="S2" s="302"/>
      <c r="T2" s="302"/>
    </row>
    <row r="3" spans="1:23" s="289" customFormat="1" ht="39">
      <c r="A3" s="304" t="s">
        <v>321</v>
      </c>
      <c r="B3" s="305" t="s">
        <v>299</v>
      </c>
      <c r="C3" s="306"/>
      <c r="D3" s="307" t="s">
        <v>300</v>
      </c>
      <c r="E3" s="307" t="s">
        <v>301</v>
      </c>
      <c r="F3" s="307" t="s">
        <v>302</v>
      </c>
      <c r="G3" s="307" t="s">
        <v>303</v>
      </c>
      <c r="H3" s="307" t="s">
        <v>304</v>
      </c>
      <c r="I3" s="307" t="s">
        <v>305</v>
      </c>
      <c r="J3" s="307" t="s">
        <v>306</v>
      </c>
      <c r="K3" s="307" t="s">
        <v>307</v>
      </c>
      <c r="L3" s="307" t="s">
        <v>308</v>
      </c>
      <c r="M3" s="307" t="s">
        <v>309</v>
      </c>
      <c r="N3" s="307" t="s">
        <v>310</v>
      </c>
      <c r="O3" s="307" t="s">
        <v>311</v>
      </c>
      <c r="P3" s="307" t="s">
        <v>312</v>
      </c>
      <c r="Q3" s="307" t="s">
        <v>140</v>
      </c>
      <c r="R3" s="1"/>
      <c r="S3" s="1"/>
      <c r="T3" s="1"/>
      <c r="U3"/>
      <c r="V3"/>
      <c r="W3"/>
    </row>
    <row r="4" spans="1:20" ht="18" customHeight="1">
      <c r="A4" s="209" t="s">
        <v>53</v>
      </c>
      <c r="B4" s="309">
        <f>'Final Budget'!C6</f>
        <v>0</v>
      </c>
      <c r="C4" s="310"/>
      <c r="D4" s="336"/>
      <c r="E4" s="337"/>
      <c r="F4" s="337"/>
      <c r="G4" s="337"/>
      <c r="H4" s="337"/>
      <c r="I4" s="337"/>
      <c r="J4" s="337"/>
      <c r="K4" s="337"/>
      <c r="L4" s="337"/>
      <c r="M4" s="337"/>
      <c r="N4" s="337"/>
      <c r="O4" s="337"/>
      <c r="P4" s="337"/>
      <c r="Q4" s="311">
        <f>SUM(D4:O4)</f>
        <v>0</v>
      </c>
      <c r="R4" s="1"/>
      <c r="S4" s="1"/>
      <c r="T4" s="1"/>
    </row>
    <row r="5" spans="1:20" ht="18" customHeight="1">
      <c r="A5" s="209" t="s">
        <v>45</v>
      </c>
      <c r="B5" s="309">
        <f>'Final Budget'!C7</f>
        <v>0</v>
      </c>
      <c r="C5" s="310"/>
      <c r="D5" s="336"/>
      <c r="E5" s="336"/>
      <c r="F5" s="336"/>
      <c r="G5" s="336"/>
      <c r="H5" s="336"/>
      <c r="I5" s="336"/>
      <c r="J5" s="336"/>
      <c r="K5" s="336"/>
      <c r="L5" s="336"/>
      <c r="M5" s="336"/>
      <c r="N5" s="336"/>
      <c r="O5" s="336"/>
      <c r="P5" s="336"/>
      <c r="Q5" s="311">
        <f aca="true" t="shared" si="0" ref="Q5:Q28">SUM(D5:O5)</f>
        <v>0</v>
      </c>
      <c r="R5" s="1"/>
      <c r="S5" s="1"/>
      <c r="T5" s="1"/>
    </row>
    <row r="6" spans="1:20" ht="18" customHeight="1">
      <c r="A6" s="209" t="s">
        <v>318</v>
      </c>
      <c r="B6" s="309">
        <f>'Final Budget'!C10</f>
        <v>0</v>
      </c>
      <c r="C6" s="310"/>
      <c r="D6" s="336"/>
      <c r="E6" s="336"/>
      <c r="F6" s="336"/>
      <c r="G6" s="336"/>
      <c r="H6" s="336"/>
      <c r="I6" s="336"/>
      <c r="J6" s="336"/>
      <c r="K6" s="336"/>
      <c r="L6" s="336"/>
      <c r="M6" s="336"/>
      <c r="N6" s="336"/>
      <c r="O6" s="336"/>
      <c r="P6" s="336"/>
      <c r="Q6" s="311">
        <f t="shared" si="0"/>
        <v>0</v>
      </c>
      <c r="R6" s="1"/>
      <c r="S6" s="1"/>
      <c r="T6" s="1"/>
    </row>
    <row r="7" spans="1:20" ht="18" customHeight="1">
      <c r="A7" s="209" t="s">
        <v>319</v>
      </c>
      <c r="B7" s="309">
        <f>'Final Budget'!C11</f>
        <v>0</v>
      </c>
      <c r="C7" s="310"/>
      <c r="D7" s="336"/>
      <c r="E7" s="336"/>
      <c r="F7" s="336"/>
      <c r="G7" s="336"/>
      <c r="H7" s="336"/>
      <c r="I7" s="336"/>
      <c r="J7" s="336"/>
      <c r="K7" s="336"/>
      <c r="L7" s="336"/>
      <c r="M7" s="336"/>
      <c r="N7" s="336"/>
      <c r="O7" s="336"/>
      <c r="P7" s="336"/>
      <c r="Q7" s="311">
        <f t="shared" si="0"/>
        <v>0</v>
      </c>
      <c r="R7" s="1"/>
      <c r="S7" s="1"/>
      <c r="T7" s="1"/>
    </row>
    <row r="8" spans="1:20" ht="18" customHeight="1">
      <c r="A8" s="229" t="s">
        <v>320</v>
      </c>
      <c r="B8" s="309">
        <f>SUM('Final Budget'!C12:C16)</f>
        <v>0</v>
      </c>
      <c r="C8" s="310"/>
      <c r="D8" s="336"/>
      <c r="E8" s="336"/>
      <c r="F8" s="336"/>
      <c r="G8" s="336"/>
      <c r="H8" s="336"/>
      <c r="I8" s="336"/>
      <c r="J8" s="336"/>
      <c r="K8" s="336"/>
      <c r="L8" s="336"/>
      <c r="M8" s="336"/>
      <c r="N8" s="336"/>
      <c r="O8" s="336"/>
      <c r="P8" s="336"/>
      <c r="Q8" s="311">
        <f t="shared" si="0"/>
        <v>0</v>
      </c>
      <c r="R8" s="1"/>
      <c r="S8" s="1"/>
      <c r="T8" s="1"/>
    </row>
    <row r="9" spans="1:20" ht="18" customHeight="1">
      <c r="A9" s="229" t="s">
        <v>35</v>
      </c>
      <c r="B9" s="309">
        <f>'Final Budget'!C19</f>
        <v>0</v>
      </c>
      <c r="C9" s="310"/>
      <c r="D9" s="336"/>
      <c r="E9" s="336"/>
      <c r="F9" s="336"/>
      <c r="G9" s="336"/>
      <c r="H9" s="336"/>
      <c r="I9" s="336"/>
      <c r="J9" s="336"/>
      <c r="K9" s="336"/>
      <c r="L9" s="336"/>
      <c r="M9" s="336"/>
      <c r="N9" s="336"/>
      <c r="O9" s="336"/>
      <c r="P9" s="336"/>
      <c r="Q9" s="311">
        <f t="shared" si="0"/>
        <v>0</v>
      </c>
      <c r="R9" s="1"/>
      <c r="S9" s="1"/>
      <c r="T9" s="1"/>
    </row>
    <row r="10" spans="1:20" ht="18" customHeight="1">
      <c r="A10" s="209" t="s">
        <v>4</v>
      </c>
      <c r="B10" s="309">
        <f>'Final Budget'!C23</f>
        <v>0</v>
      </c>
      <c r="C10" s="310"/>
      <c r="D10" s="336"/>
      <c r="E10" s="336"/>
      <c r="F10" s="336"/>
      <c r="G10" s="336"/>
      <c r="H10" s="336"/>
      <c r="I10" s="336"/>
      <c r="J10" s="336"/>
      <c r="K10" s="336"/>
      <c r="L10" s="336"/>
      <c r="M10" s="336"/>
      <c r="N10" s="336"/>
      <c r="O10" s="336"/>
      <c r="P10" s="336"/>
      <c r="Q10" s="311">
        <f t="shared" si="0"/>
        <v>0</v>
      </c>
      <c r="R10" s="1"/>
      <c r="S10" s="1"/>
      <c r="T10" s="1"/>
    </row>
    <row r="11" spans="1:20" ht="18" customHeight="1">
      <c r="A11" s="209" t="s">
        <v>5</v>
      </c>
      <c r="B11" s="309">
        <f>'Final Budget'!C24</f>
        <v>0</v>
      </c>
      <c r="C11" s="310"/>
      <c r="D11" s="336"/>
      <c r="E11" s="336"/>
      <c r="F11" s="336"/>
      <c r="G11" s="336"/>
      <c r="H11" s="336"/>
      <c r="I11" s="336"/>
      <c r="J11" s="336"/>
      <c r="K11" s="336"/>
      <c r="L11" s="336"/>
      <c r="M11" s="336"/>
      <c r="N11" s="336"/>
      <c r="O11" s="336"/>
      <c r="P11" s="336"/>
      <c r="Q11" s="311">
        <f t="shared" si="0"/>
        <v>0</v>
      </c>
      <c r="R11" s="1"/>
      <c r="S11" s="1"/>
      <c r="T11" s="1"/>
    </row>
    <row r="12" spans="1:20" ht="18" customHeight="1">
      <c r="A12" s="209" t="s">
        <v>6</v>
      </c>
      <c r="B12" s="309">
        <f>'Final Budget'!C25</f>
        <v>0</v>
      </c>
      <c r="C12" s="310"/>
      <c r="D12" s="336"/>
      <c r="E12" s="336"/>
      <c r="F12" s="336"/>
      <c r="G12" s="336"/>
      <c r="H12" s="336"/>
      <c r="I12" s="336"/>
      <c r="J12" s="336"/>
      <c r="K12" s="336"/>
      <c r="L12" s="336"/>
      <c r="M12" s="336"/>
      <c r="N12" s="336"/>
      <c r="O12" s="336"/>
      <c r="P12" s="336"/>
      <c r="Q12" s="311">
        <f t="shared" si="0"/>
        <v>0</v>
      </c>
      <c r="R12" s="1"/>
      <c r="S12" s="1"/>
      <c r="T12" s="1"/>
    </row>
    <row r="13" spans="1:20" ht="18" customHeight="1">
      <c r="A13" s="229" t="s">
        <v>7</v>
      </c>
      <c r="B13" s="309">
        <f>'Final Budget'!C26</f>
        <v>0</v>
      </c>
      <c r="C13" s="310"/>
      <c r="D13" s="336"/>
      <c r="E13" s="336"/>
      <c r="F13" s="336"/>
      <c r="G13" s="336"/>
      <c r="H13" s="336"/>
      <c r="I13" s="336"/>
      <c r="J13" s="336"/>
      <c r="K13" s="336"/>
      <c r="L13" s="336"/>
      <c r="M13" s="336"/>
      <c r="N13" s="336"/>
      <c r="O13" s="336"/>
      <c r="P13" s="336"/>
      <c r="Q13" s="311">
        <f t="shared" si="0"/>
        <v>0</v>
      </c>
      <c r="R13" s="1"/>
      <c r="S13" s="1"/>
      <c r="T13" s="1"/>
    </row>
    <row r="14" spans="1:20" ht="18" customHeight="1">
      <c r="A14" s="209" t="s">
        <v>8</v>
      </c>
      <c r="B14" s="309">
        <f>'Final Budget'!C27</f>
        <v>0</v>
      </c>
      <c r="C14" s="310"/>
      <c r="D14" s="336"/>
      <c r="E14" s="336"/>
      <c r="F14" s="336"/>
      <c r="G14" s="336"/>
      <c r="H14" s="336"/>
      <c r="I14" s="336"/>
      <c r="J14" s="336"/>
      <c r="K14" s="336"/>
      <c r="L14" s="336"/>
      <c r="M14" s="336"/>
      <c r="N14" s="336"/>
      <c r="O14" s="336"/>
      <c r="P14" s="336"/>
      <c r="Q14" s="311">
        <f t="shared" si="0"/>
        <v>0</v>
      </c>
      <c r="R14" s="1"/>
      <c r="S14" s="1"/>
      <c r="T14" s="1"/>
    </row>
    <row r="15" spans="1:20" ht="18" customHeight="1">
      <c r="A15" s="209" t="s">
        <v>30</v>
      </c>
      <c r="B15" s="309">
        <f>'Final Budget'!C28</f>
        <v>0</v>
      </c>
      <c r="C15" s="310"/>
      <c r="D15" s="336"/>
      <c r="E15" s="336"/>
      <c r="F15" s="336"/>
      <c r="G15" s="336"/>
      <c r="H15" s="336"/>
      <c r="I15" s="336"/>
      <c r="J15" s="336"/>
      <c r="K15" s="336"/>
      <c r="L15" s="336"/>
      <c r="M15" s="336"/>
      <c r="N15" s="336"/>
      <c r="O15" s="336"/>
      <c r="P15" s="336"/>
      <c r="Q15" s="311">
        <f t="shared" si="0"/>
        <v>0</v>
      </c>
      <c r="R15" s="1"/>
      <c r="S15" s="1"/>
      <c r="T15" s="1"/>
    </row>
    <row r="16" spans="1:20" ht="18" customHeight="1">
      <c r="A16" s="209" t="s">
        <v>9</v>
      </c>
      <c r="B16" s="309">
        <f>'Final Budget'!C29</f>
        <v>0</v>
      </c>
      <c r="C16" s="310"/>
      <c r="D16" s="336"/>
      <c r="E16" s="336"/>
      <c r="F16" s="336"/>
      <c r="G16" s="336"/>
      <c r="H16" s="336"/>
      <c r="I16" s="336"/>
      <c r="J16" s="336"/>
      <c r="K16" s="336"/>
      <c r="L16" s="336"/>
      <c r="M16" s="336"/>
      <c r="N16" s="336"/>
      <c r="O16" s="336"/>
      <c r="P16" s="336"/>
      <c r="Q16" s="311">
        <f t="shared" si="0"/>
        <v>0</v>
      </c>
      <c r="R16" s="1"/>
      <c r="S16" s="1"/>
      <c r="T16" s="1"/>
    </row>
    <row r="17" spans="1:20" ht="18" customHeight="1">
      <c r="A17" s="209" t="s">
        <v>31</v>
      </c>
      <c r="B17" s="309">
        <f>'Final Budget'!C30</f>
        <v>0</v>
      </c>
      <c r="C17" s="310"/>
      <c r="D17" s="336"/>
      <c r="E17" s="336"/>
      <c r="F17" s="336"/>
      <c r="G17" s="336"/>
      <c r="H17" s="336"/>
      <c r="I17" s="336"/>
      <c r="J17" s="336"/>
      <c r="K17" s="336"/>
      <c r="L17" s="336"/>
      <c r="M17" s="336"/>
      <c r="N17" s="336"/>
      <c r="O17" s="336"/>
      <c r="P17" s="336"/>
      <c r="Q17" s="311">
        <f t="shared" si="0"/>
        <v>0</v>
      </c>
      <c r="R17" s="1"/>
      <c r="S17" s="1"/>
      <c r="T17" s="1"/>
    </row>
    <row r="18" spans="1:20" ht="18" customHeight="1">
      <c r="A18" s="209" t="s">
        <v>10</v>
      </c>
      <c r="B18" s="309">
        <f>'Final Budget'!C31</f>
        <v>0</v>
      </c>
      <c r="C18" s="310"/>
      <c r="D18" s="336"/>
      <c r="E18" s="336"/>
      <c r="F18" s="336"/>
      <c r="G18" s="336"/>
      <c r="H18" s="336"/>
      <c r="I18" s="336"/>
      <c r="J18" s="336"/>
      <c r="K18" s="336"/>
      <c r="L18" s="336"/>
      <c r="M18" s="336"/>
      <c r="N18" s="336"/>
      <c r="O18" s="336"/>
      <c r="P18" s="336"/>
      <c r="Q18" s="311">
        <f t="shared" si="0"/>
        <v>0</v>
      </c>
      <c r="R18" s="1"/>
      <c r="S18" s="1"/>
      <c r="T18" s="1"/>
    </row>
    <row r="19" spans="1:20" ht="18" customHeight="1">
      <c r="A19" s="209" t="s">
        <v>32</v>
      </c>
      <c r="B19" s="309">
        <f>'Final Budget'!C32</f>
        <v>0</v>
      </c>
      <c r="C19" s="310"/>
      <c r="D19" s="336"/>
      <c r="E19" s="336"/>
      <c r="F19" s="336"/>
      <c r="G19" s="336"/>
      <c r="H19" s="336"/>
      <c r="I19" s="336"/>
      <c r="J19" s="336"/>
      <c r="K19" s="336"/>
      <c r="L19" s="336"/>
      <c r="M19" s="336"/>
      <c r="N19" s="336"/>
      <c r="O19" s="336"/>
      <c r="P19" s="336"/>
      <c r="Q19" s="311">
        <f t="shared" si="0"/>
        <v>0</v>
      </c>
      <c r="R19" s="1"/>
      <c r="S19" s="1"/>
      <c r="T19" s="1"/>
    </row>
    <row r="20" spans="1:20" ht="18" customHeight="1">
      <c r="A20" s="209" t="s">
        <v>11</v>
      </c>
      <c r="B20" s="309">
        <f>'Final Budget'!C33</f>
        <v>0</v>
      </c>
      <c r="C20" s="310"/>
      <c r="D20" s="336"/>
      <c r="E20" s="336"/>
      <c r="F20" s="336"/>
      <c r="G20" s="336"/>
      <c r="H20" s="336"/>
      <c r="I20" s="336"/>
      <c r="J20" s="336"/>
      <c r="K20" s="336"/>
      <c r="L20" s="336"/>
      <c r="M20" s="336"/>
      <c r="N20" s="336"/>
      <c r="O20" s="336"/>
      <c r="P20" s="336"/>
      <c r="Q20" s="311">
        <f t="shared" si="0"/>
        <v>0</v>
      </c>
      <c r="R20" s="1"/>
      <c r="S20" s="1"/>
      <c r="T20" s="1"/>
    </row>
    <row r="21" spans="1:20" ht="18" customHeight="1">
      <c r="A21" s="209" t="s">
        <v>12</v>
      </c>
      <c r="B21" s="309">
        <f>'Final Budget'!C34</f>
        <v>0</v>
      </c>
      <c r="C21" s="310"/>
      <c r="D21" s="336"/>
      <c r="E21" s="336"/>
      <c r="F21" s="336"/>
      <c r="G21" s="336"/>
      <c r="H21" s="336"/>
      <c r="I21" s="336"/>
      <c r="J21" s="336"/>
      <c r="K21" s="336"/>
      <c r="L21" s="336"/>
      <c r="M21" s="336"/>
      <c r="N21" s="336"/>
      <c r="O21" s="336"/>
      <c r="P21" s="336"/>
      <c r="Q21" s="311">
        <f t="shared" si="0"/>
        <v>0</v>
      </c>
      <c r="R21" s="1"/>
      <c r="S21" s="1"/>
      <c r="T21" s="1"/>
    </row>
    <row r="22" spans="1:20" ht="18" customHeight="1">
      <c r="A22" s="209" t="s">
        <v>13</v>
      </c>
      <c r="B22" s="309">
        <f>'Final Budget'!C35</f>
        <v>0</v>
      </c>
      <c r="C22" s="310"/>
      <c r="D22" s="336"/>
      <c r="E22" s="336"/>
      <c r="F22" s="336"/>
      <c r="G22" s="336"/>
      <c r="H22" s="336"/>
      <c r="I22" s="336"/>
      <c r="J22" s="336"/>
      <c r="K22" s="336"/>
      <c r="L22" s="336"/>
      <c r="M22" s="336"/>
      <c r="N22" s="336"/>
      <c r="O22" s="336"/>
      <c r="P22" s="336"/>
      <c r="Q22" s="311">
        <f t="shared" si="0"/>
        <v>0</v>
      </c>
      <c r="R22" s="1"/>
      <c r="S22" s="1"/>
      <c r="T22" s="1"/>
    </row>
    <row r="23" spans="1:20" ht="18" customHeight="1">
      <c r="A23" s="209" t="s">
        <v>14</v>
      </c>
      <c r="B23" s="309">
        <f>'Final Budget'!C36</f>
        <v>0</v>
      </c>
      <c r="C23" s="310"/>
      <c r="D23" s="336"/>
      <c r="E23" s="336"/>
      <c r="F23" s="336"/>
      <c r="G23" s="336"/>
      <c r="H23" s="336"/>
      <c r="I23" s="336"/>
      <c r="J23" s="336"/>
      <c r="K23" s="336"/>
      <c r="L23" s="336"/>
      <c r="M23" s="336"/>
      <c r="N23" s="336"/>
      <c r="O23" s="336"/>
      <c r="P23" s="336"/>
      <c r="Q23" s="311">
        <f t="shared" si="0"/>
        <v>0</v>
      </c>
      <c r="R23" s="1"/>
      <c r="S23" s="1"/>
      <c r="T23" s="1"/>
    </row>
    <row r="24" spans="1:20" ht="18" customHeight="1">
      <c r="A24" s="209" t="s">
        <v>15</v>
      </c>
      <c r="B24" s="309">
        <f>'Final Budget'!C37</f>
        <v>0</v>
      </c>
      <c r="C24" s="310"/>
      <c r="D24" s="336"/>
      <c r="E24" s="336"/>
      <c r="F24" s="336"/>
      <c r="G24" s="336"/>
      <c r="H24" s="336"/>
      <c r="I24" s="336"/>
      <c r="J24" s="336"/>
      <c r="K24" s="336"/>
      <c r="L24" s="336"/>
      <c r="M24" s="336"/>
      <c r="N24" s="336"/>
      <c r="O24" s="336"/>
      <c r="P24" s="336"/>
      <c r="Q24" s="311">
        <f t="shared" si="0"/>
        <v>0</v>
      </c>
      <c r="R24" s="1"/>
      <c r="S24" s="1"/>
      <c r="T24" s="1"/>
    </row>
    <row r="25" spans="1:20" ht="18" customHeight="1">
      <c r="A25" s="209" t="s">
        <v>16</v>
      </c>
      <c r="B25" s="309">
        <f>'Final Budget'!C38</f>
        <v>0</v>
      </c>
      <c r="C25" s="310"/>
      <c r="D25" s="336"/>
      <c r="E25" s="336"/>
      <c r="F25" s="336"/>
      <c r="G25" s="336"/>
      <c r="H25" s="336"/>
      <c r="I25" s="336"/>
      <c r="J25" s="336"/>
      <c r="K25" s="336"/>
      <c r="L25" s="336"/>
      <c r="M25" s="336"/>
      <c r="N25" s="336"/>
      <c r="O25" s="336"/>
      <c r="P25" s="336"/>
      <c r="Q25" s="311">
        <f t="shared" si="0"/>
        <v>0</v>
      </c>
      <c r="R25" s="1"/>
      <c r="S25" s="1"/>
      <c r="T25" s="1"/>
    </row>
    <row r="26" spans="1:20" ht="18" customHeight="1">
      <c r="A26" s="209" t="s">
        <v>17</v>
      </c>
      <c r="B26" s="309">
        <f>'Final Budget'!C39</f>
        <v>0</v>
      </c>
      <c r="C26" s="310"/>
      <c r="D26" s="336"/>
      <c r="E26" s="336"/>
      <c r="F26" s="336"/>
      <c r="G26" s="336"/>
      <c r="H26" s="336"/>
      <c r="I26" s="336"/>
      <c r="J26" s="336"/>
      <c r="K26" s="336"/>
      <c r="L26" s="336"/>
      <c r="M26" s="336"/>
      <c r="N26" s="336"/>
      <c r="O26" s="336"/>
      <c r="P26" s="336"/>
      <c r="Q26" s="311">
        <f t="shared" si="0"/>
        <v>0</v>
      </c>
      <c r="R26" s="1"/>
      <c r="S26" s="1"/>
      <c r="T26" s="1"/>
    </row>
    <row r="27" spans="1:20" ht="18" customHeight="1">
      <c r="A27" s="209" t="s">
        <v>18</v>
      </c>
      <c r="B27" s="309">
        <f>'Final Budget'!C40</f>
        <v>0</v>
      </c>
      <c r="C27" s="310"/>
      <c r="D27" s="338"/>
      <c r="E27" s="338"/>
      <c r="F27" s="338"/>
      <c r="G27" s="338"/>
      <c r="H27" s="338"/>
      <c r="I27" s="338"/>
      <c r="J27" s="338"/>
      <c r="K27" s="338"/>
      <c r="L27" s="338"/>
      <c r="M27" s="338"/>
      <c r="N27" s="338"/>
      <c r="O27" s="338"/>
      <c r="P27" s="338"/>
      <c r="Q27" s="325">
        <f t="shared" si="0"/>
        <v>0</v>
      </c>
      <c r="R27" s="1"/>
      <c r="S27" s="1"/>
      <c r="T27" s="1"/>
    </row>
    <row r="28" spans="1:20" ht="18" customHeight="1">
      <c r="A28" s="209" t="s">
        <v>60</v>
      </c>
      <c r="B28" s="309">
        <f>'Final Budget'!C41</f>
        <v>0</v>
      </c>
      <c r="C28" s="1"/>
      <c r="D28" s="339"/>
      <c r="E28" s="339"/>
      <c r="F28" s="339"/>
      <c r="G28" s="339"/>
      <c r="H28" s="339"/>
      <c r="I28" s="339"/>
      <c r="J28" s="339"/>
      <c r="K28" s="339"/>
      <c r="L28" s="339"/>
      <c r="M28" s="339"/>
      <c r="N28" s="339"/>
      <c r="O28" s="339"/>
      <c r="P28" s="339"/>
      <c r="Q28" s="309">
        <f t="shared" si="0"/>
        <v>0</v>
      </c>
      <c r="R28" s="1"/>
      <c r="S28" s="1"/>
      <c r="T28" s="1"/>
    </row>
    <row r="29" spans="1:20" ht="9" customHeight="1">
      <c r="A29" s="209"/>
      <c r="B29" s="312"/>
      <c r="C29" s="1"/>
      <c r="D29" s="1"/>
      <c r="E29" s="1"/>
      <c r="F29" s="1"/>
      <c r="G29" s="1"/>
      <c r="H29" s="1"/>
      <c r="I29" s="1"/>
      <c r="J29" s="1"/>
      <c r="K29" s="1"/>
      <c r="L29" s="1"/>
      <c r="M29" s="1"/>
      <c r="N29" s="1"/>
      <c r="O29" s="1"/>
      <c r="P29" s="1"/>
      <c r="Q29" s="1"/>
      <c r="R29" s="1"/>
      <c r="S29" s="1"/>
      <c r="T29" s="1"/>
    </row>
    <row r="30" spans="1:20" ht="18" customHeight="1">
      <c r="A30" s="308" t="s">
        <v>313</v>
      </c>
      <c r="B30" s="309">
        <f>SUM(B4:B28)</f>
        <v>0</v>
      </c>
      <c r="C30" s="313"/>
      <c r="D30" s="309">
        <f aca="true" t="shared" si="1" ref="D30:Q30">SUM(D4:D28)</f>
        <v>0</v>
      </c>
      <c r="E30" s="309">
        <f t="shared" si="1"/>
        <v>0</v>
      </c>
      <c r="F30" s="309">
        <f t="shared" si="1"/>
        <v>0</v>
      </c>
      <c r="G30" s="309">
        <f t="shared" si="1"/>
        <v>0</v>
      </c>
      <c r="H30" s="309">
        <f t="shared" si="1"/>
        <v>0</v>
      </c>
      <c r="I30" s="309">
        <f t="shared" si="1"/>
        <v>0</v>
      </c>
      <c r="J30" s="309">
        <f t="shared" si="1"/>
        <v>0</v>
      </c>
      <c r="K30" s="309">
        <f t="shared" si="1"/>
        <v>0</v>
      </c>
      <c r="L30" s="309">
        <f t="shared" si="1"/>
        <v>0</v>
      </c>
      <c r="M30" s="309">
        <f t="shared" si="1"/>
        <v>0</v>
      </c>
      <c r="N30" s="309">
        <f t="shared" si="1"/>
        <v>0</v>
      </c>
      <c r="O30" s="309">
        <f t="shared" si="1"/>
        <v>0</v>
      </c>
      <c r="P30" s="309">
        <f t="shared" si="1"/>
        <v>0</v>
      </c>
      <c r="Q30" s="309">
        <f t="shared" si="1"/>
        <v>0</v>
      </c>
      <c r="R30" s="1"/>
      <c r="S30" s="1"/>
      <c r="T30" s="1"/>
    </row>
    <row r="31" spans="1:20" ht="18" customHeight="1">
      <c r="A31" s="308"/>
      <c r="B31" s="314"/>
      <c r="C31" s="315"/>
      <c r="D31" s="316"/>
      <c r="E31" s="316"/>
      <c r="F31" s="316"/>
      <c r="G31" s="316"/>
      <c r="H31" s="316"/>
      <c r="I31" s="316"/>
      <c r="J31" s="317"/>
      <c r="K31" s="317"/>
      <c r="L31" s="317"/>
      <c r="M31" s="317"/>
      <c r="N31" s="317"/>
      <c r="O31" s="317"/>
      <c r="P31" s="317"/>
      <c r="Q31" s="317"/>
      <c r="R31" s="1"/>
      <c r="S31" s="1"/>
      <c r="T31" s="1"/>
    </row>
    <row r="32" spans="1:20" ht="18" customHeight="1">
      <c r="A32" s="304" t="s">
        <v>314</v>
      </c>
      <c r="B32" s="318"/>
      <c r="C32" s="315"/>
      <c r="D32" s="319"/>
      <c r="E32" s="319"/>
      <c r="F32" s="319"/>
      <c r="G32" s="319"/>
      <c r="H32" s="319"/>
      <c r="I32" s="319"/>
      <c r="J32" s="320"/>
      <c r="K32" s="320"/>
      <c r="L32" s="320"/>
      <c r="M32" s="320"/>
      <c r="N32" s="320"/>
      <c r="O32" s="320"/>
      <c r="P32" s="320"/>
      <c r="Q32" s="320"/>
      <c r="R32" s="1"/>
      <c r="S32" s="1"/>
      <c r="T32" s="1"/>
    </row>
    <row r="33" spans="1:20" ht="18" customHeight="1">
      <c r="A33" s="297" t="s">
        <v>229</v>
      </c>
      <c r="B33" s="321">
        <f>'Final Sources of Funds'!C10</f>
        <v>0</v>
      </c>
      <c r="C33" s="310"/>
      <c r="D33" s="309"/>
      <c r="E33" s="309"/>
      <c r="F33" s="309"/>
      <c r="G33" s="309"/>
      <c r="H33" s="309"/>
      <c r="I33" s="309"/>
      <c r="J33" s="309"/>
      <c r="K33" s="309"/>
      <c r="L33" s="309"/>
      <c r="M33" s="309"/>
      <c r="N33" s="309"/>
      <c r="O33" s="309"/>
      <c r="P33" s="309"/>
      <c r="Q33" s="311">
        <f>SUM(D33:O33)</f>
        <v>0</v>
      </c>
      <c r="R33" s="1"/>
      <c r="S33" s="1"/>
      <c r="T33" s="1"/>
    </row>
    <row r="34" spans="1:20" ht="18" customHeight="1">
      <c r="A34" s="308" t="s">
        <v>356</v>
      </c>
      <c r="B34" s="321" t="e">
        <f>'Final Sources of Funds'!#REF!+'Final Sources of Funds'!C5+'Final Sources of Funds'!C6+'Final Sources of Funds'!C9+'Final Sources of Funds'!C12</f>
        <v>#REF!</v>
      </c>
      <c r="C34" s="297"/>
      <c r="D34" s="309"/>
      <c r="E34" s="309"/>
      <c r="F34" s="309"/>
      <c r="G34" s="309"/>
      <c r="H34" s="309"/>
      <c r="I34" s="309"/>
      <c r="J34" s="309"/>
      <c r="K34" s="309"/>
      <c r="L34" s="309"/>
      <c r="M34" s="309"/>
      <c r="N34" s="309"/>
      <c r="O34" s="309"/>
      <c r="P34" s="309"/>
      <c r="Q34" s="311">
        <f>SUM(D34:O34)</f>
        <v>0</v>
      </c>
      <c r="R34" s="1"/>
      <c r="S34" s="1"/>
      <c r="T34" s="1"/>
    </row>
    <row r="35" spans="1:20" ht="18" customHeight="1">
      <c r="A35" s="298" t="s">
        <v>357</v>
      </c>
      <c r="B35" s="321">
        <f>'Final Sources of Funds'!C7</f>
        <v>0</v>
      </c>
      <c r="C35" s="297"/>
      <c r="D35" s="309"/>
      <c r="E35" s="309"/>
      <c r="F35" s="309"/>
      <c r="G35" s="309"/>
      <c r="H35" s="309"/>
      <c r="I35" s="309"/>
      <c r="J35" s="309"/>
      <c r="K35" s="309"/>
      <c r="L35" s="309"/>
      <c r="M35" s="309"/>
      <c r="N35" s="309"/>
      <c r="O35" s="309"/>
      <c r="P35" s="309"/>
      <c r="Q35" s="311">
        <f>SUM(D35:O35)</f>
        <v>0</v>
      </c>
      <c r="R35" s="1"/>
      <c r="S35" s="1"/>
      <c r="T35" s="1"/>
    </row>
    <row r="36" spans="1:20" ht="18" customHeight="1">
      <c r="A36" s="308" t="s">
        <v>316</v>
      </c>
      <c r="B36" s="309"/>
      <c r="C36" s="297"/>
      <c r="D36" s="309"/>
      <c r="E36" s="309"/>
      <c r="F36" s="309"/>
      <c r="G36" s="309"/>
      <c r="H36" s="309"/>
      <c r="I36" s="309"/>
      <c r="J36" s="309"/>
      <c r="K36" s="309"/>
      <c r="L36" s="309"/>
      <c r="M36" s="309"/>
      <c r="N36" s="309"/>
      <c r="O36" s="309"/>
      <c r="P36" s="309"/>
      <c r="Q36" s="311">
        <f>SUM(D36:O36)</f>
        <v>0</v>
      </c>
      <c r="R36" s="1"/>
      <c r="S36" s="1"/>
      <c r="T36" s="1"/>
    </row>
    <row r="37" spans="1:20" ht="18" customHeight="1">
      <c r="A37" s="308" t="s">
        <v>317</v>
      </c>
      <c r="B37" s="309"/>
      <c r="C37" s="297"/>
      <c r="D37" s="309"/>
      <c r="E37" s="309"/>
      <c r="F37" s="309"/>
      <c r="G37" s="309"/>
      <c r="H37" s="309"/>
      <c r="I37" s="309"/>
      <c r="J37" s="309"/>
      <c r="K37" s="309"/>
      <c r="L37" s="309"/>
      <c r="M37" s="309"/>
      <c r="N37" s="309"/>
      <c r="O37" s="309"/>
      <c r="P37" s="309"/>
      <c r="Q37" s="311">
        <f>SUM(D37:O37)</f>
        <v>0</v>
      </c>
      <c r="R37" s="1"/>
      <c r="S37" s="1"/>
      <c r="T37" s="1"/>
    </row>
    <row r="38" spans="1:20" ht="18" customHeight="1">
      <c r="A38" s="308"/>
      <c r="B38" s="322"/>
      <c r="C38" s="297"/>
      <c r="D38" s="323"/>
      <c r="E38" s="323"/>
      <c r="F38" s="323"/>
      <c r="G38" s="323"/>
      <c r="H38" s="323"/>
      <c r="I38" s="323"/>
      <c r="J38" s="324"/>
      <c r="K38" s="324"/>
      <c r="L38" s="324"/>
      <c r="M38" s="324"/>
      <c r="N38" s="324"/>
      <c r="O38" s="324"/>
      <c r="P38" s="324"/>
      <c r="Q38" s="324"/>
      <c r="R38" s="1"/>
      <c r="S38" s="1"/>
      <c r="T38" s="1"/>
    </row>
    <row r="39" spans="1:20" ht="18" customHeight="1">
      <c r="A39" s="308" t="s">
        <v>315</v>
      </c>
      <c r="B39" s="309">
        <f>'Final Sources of Funds'!C20</f>
        <v>0</v>
      </c>
      <c r="C39" s="201"/>
      <c r="D39" s="309">
        <f aca="true" t="shared" si="2" ref="D39:P39">SUM(D33:D37)</f>
        <v>0</v>
      </c>
      <c r="E39" s="309">
        <f t="shared" si="2"/>
        <v>0</v>
      </c>
      <c r="F39" s="309">
        <f t="shared" si="2"/>
        <v>0</v>
      </c>
      <c r="G39" s="309">
        <f t="shared" si="2"/>
        <v>0</v>
      </c>
      <c r="H39" s="309">
        <f t="shared" si="2"/>
        <v>0</v>
      </c>
      <c r="I39" s="309">
        <f t="shared" si="2"/>
        <v>0</v>
      </c>
      <c r="J39" s="309">
        <f t="shared" si="2"/>
        <v>0</v>
      </c>
      <c r="K39" s="309">
        <f t="shared" si="2"/>
        <v>0</v>
      </c>
      <c r="L39" s="309">
        <f t="shared" si="2"/>
        <v>0</v>
      </c>
      <c r="M39" s="309">
        <f t="shared" si="2"/>
        <v>0</v>
      </c>
      <c r="N39" s="309">
        <f t="shared" si="2"/>
        <v>0</v>
      </c>
      <c r="O39" s="309">
        <f t="shared" si="2"/>
        <v>0</v>
      </c>
      <c r="P39" s="309">
        <f t="shared" si="2"/>
        <v>0</v>
      </c>
      <c r="Q39" s="309">
        <f>SUM(Q33:Q35)</f>
        <v>0</v>
      </c>
      <c r="R39" s="1"/>
      <c r="S39" s="1"/>
      <c r="T39" s="1"/>
    </row>
    <row r="40" spans="1:18" ht="18" customHeight="1">
      <c r="A40" s="294"/>
      <c r="B40" s="296"/>
      <c r="C40" s="294"/>
      <c r="D40" s="294"/>
      <c r="E40" s="294"/>
      <c r="F40" s="294"/>
      <c r="G40" s="295"/>
      <c r="H40" s="294"/>
      <c r="I40" s="294"/>
      <c r="J40" s="294"/>
      <c r="K40" s="294"/>
      <c r="L40" s="294"/>
      <c r="M40" s="294"/>
      <c r="N40" s="294"/>
      <c r="O40" s="294"/>
      <c r="P40" s="294"/>
      <c r="Q40" s="294"/>
      <c r="R40" s="293"/>
    </row>
    <row r="41" spans="2:17" ht="18" customHeight="1">
      <c r="B41" s="291"/>
      <c r="C41" s="292"/>
      <c r="H41" s="292"/>
      <c r="I41" s="292"/>
      <c r="J41" s="292"/>
      <c r="K41" s="292"/>
      <c r="L41" s="292"/>
      <c r="M41" s="292"/>
      <c r="N41" s="292"/>
      <c r="O41" s="292"/>
      <c r="P41" s="292"/>
      <c r="Q41" s="292"/>
    </row>
    <row r="42" spans="3:17" ht="18" customHeight="1">
      <c r="C42" s="292"/>
      <c r="D42" s="292"/>
      <c r="E42" s="292"/>
      <c r="F42" s="292"/>
      <c r="G42" s="292"/>
      <c r="H42" s="292"/>
      <c r="I42" s="292"/>
      <c r="J42" s="292"/>
      <c r="K42" s="292"/>
      <c r="L42" s="292"/>
      <c r="M42" s="292"/>
      <c r="N42" s="292"/>
      <c r="O42" s="292"/>
      <c r="P42" s="292"/>
      <c r="Q42" s="292"/>
    </row>
    <row r="43" spans="1:17" ht="18" customHeight="1">
      <c r="A43" s="292"/>
      <c r="B43" s="292"/>
      <c r="C43" s="292"/>
      <c r="D43" s="292"/>
      <c r="E43" s="292"/>
      <c r="F43" s="292"/>
      <c r="G43" s="292"/>
      <c r="H43" s="292"/>
      <c r="I43" s="292"/>
      <c r="J43" s="292"/>
      <c r="K43" s="292"/>
      <c r="L43" s="292"/>
      <c r="M43" s="292"/>
      <c r="N43" s="292"/>
      <c r="O43" s="292"/>
      <c r="P43" s="292"/>
      <c r="Q43" s="292"/>
    </row>
    <row r="44" spans="1:17" ht="18" customHeight="1">
      <c r="A44" s="292"/>
      <c r="B44" s="292"/>
      <c r="C44" s="292"/>
      <c r="D44" s="292"/>
      <c r="E44" s="292"/>
      <c r="F44" s="292"/>
      <c r="G44" s="292"/>
      <c r="H44" s="292"/>
      <c r="I44" s="292"/>
      <c r="J44" s="292"/>
      <c r="K44" s="292"/>
      <c r="L44" s="292"/>
      <c r="M44" s="292"/>
      <c r="N44" s="292"/>
      <c r="O44" s="292"/>
      <c r="P44" s="292"/>
      <c r="Q44" s="292"/>
    </row>
    <row r="45" spans="1:17" ht="18" customHeight="1">
      <c r="A45" s="292"/>
      <c r="B45" s="292"/>
      <c r="C45" s="292"/>
      <c r="D45" s="292"/>
      <c r="E45" s="292"/>
      <c r="F45" s="292"/>
      <c r="G45" s="292"/>
      <c r="H45" s="292"/>
      <c r="I45" s="292"/>
      <c r="J45" s="292"/>
      <c r="K45" s="292"/>
      <c r="L45" s="292"/>
      <c r="M45" s="292"/>
      <c r="N45" s="292"/>
      <c r="O45" s="292"/>
      <c r="P45" s="292"/>
      <c r="Q45" s="292"/>
    </row>
    <row r="46" spans="1:17" ht="18" customHeight="1">
      <c r="A46" s="292"/>
      <c r="B46" s="292"/>
      <c r="C46" s="292"/>
      <c r="D46" s="292"/>
      <c r="E46" s="292"/>
      <c r="F46" s="292"/>
      <c r="G46" s="292"/>
      <c r="H46" s="292"/>
      <c r="I46" s="292"/>
      <c r="J46" s="292"/>
      <c r="K46" s="292"/>
      <c r="L46" s="292"/>
      <c r="M46" s="292"/>
      <c r="N46" s="292"/>
      <c r="O46" s="292"/>
      <c r="P46" s="292"/>
      <c r="Q46" s="292"/>
    </row>
    <row r="47" spans="1:17" ht="18" customHeight="1">
      <c r="A47" s="292"/>
      <c r="B47" s="292"/>
      <c r="C47" s="292"/>
      <c r="D47" s="292"/>
      <c r="E47" s="292"/>
      <c r="F47" s="292"/>
      <c r="G47" s="292"/>
      <c r="H47" s="292"/>
      <c r="I47" s="292"/>
      <c r="J47" s="292"/>
      <c r="K47" s="292"/>
      <c r="L47" s="292"/>
      <c r="M47" s="292"/>
      <c r="N47" s="292"/>
      <c r="O47" s="292"/>
      <c r="P47" s="292"/>
      <c r="Q47" s="292"/>
    </row>
    <row r="48" spans="1:17" ht="18" customHeight="1">
      <c r="A48" s="292"/>
      <c r="B48" s="292"/>
      <c r="C48" s="292"/>
      <c r="D48" s="292"/>
      <c r="E48" s="292"/>
      <c r="F48" s="292"/>
      <c r="G48" s="292"/>
      <c r="H48" s="292"/>
      <c r="I48" s="292"/>
      <c r="J48" s="292"/>
      <c r="K48" s="292"/>
      <c r="L48" s="292"/>
      <c r="M48" s="292"/>
      <c r="N48" s="292"/>
      <c r="O48" s="292"/>
      <c r="P48" s="292"/>
      <c r="Q48" s="292"/>
    </row>
    <row r="49" spans="1:17" ht="18" customHeight="1">
      <c r="A49" s="292"/>
      <c r="B49" s="292"/>
      <c r="C49" s="292"/>
      <c r="D49" s="292"/>
      <c r="E49" s="292"/>
      <c r="F49" s="292"/>
      <c r="G49" s="292"/>
      <c r="H49" s="292"/>
      <c r="I49" s="292"/>
      <c r="J49" s="292"/>
      <c r="K49" s="292"/>
      <c r="L49" s="292"/>
      <c r="M49" s="292"/>
      <c r="N49" s="292"/>
      <c r="O49" s="292"/>
      <c r="P49" s="292"/>
      <c r="Q49" s="292"/>
    </row>
  </sheetData>
  <sheetProtection password="9E71" sheet="1"/>
  <printOptions/>
  <pageMargins left="0.7" right="0.7" top="0.75" bottom="0.75" header="0.3" footer="0.3"/>
  <pageSetup fitToHeight="1" fitToWidth="1" horizontalDpi="600" verticalDpi="600" orientation="landscape" scale="63" r:id="rId1"/>
</worksheet>
</file>

<file path=xl/worksheets/sheet9.xml><?xml version="1.0" encoding="utf-8"?>
<worksheet xmlns="http://schemas.openxmlformats.org/spreadsheetml/2006/main" xmlns:r="http://schemas.openxmlformats.org/officeDocument/2006/relationships">
  <sheetPr>
    <tabColor indexed="42"/>
    <pageSetUpPr fitToPage="1"/>
  </sheetPr>
  <dimension ref="A1:L72"/>
  <sheetViews>
    <sheetView zoomScalePageLayoutView="0" workbookViewId="0" topLeftCell="A22">
      <selection activeCell="A2" sqref="A2:F2"/>
    </sheetView>
  </sheetViews>
  <sheetFormatPr defaultColWidth="9.28125" defaultRowHeight="12.75"/>
  <cols>
    <col min="1" max="1" width="29.421875" style="49" customWidth="1"/>
    <col min="2" max="2" width="13.57421875" style="49" customWidth="1"/>
    <col min="3" max="3" width="13.7109375" style="49" customWidth="1"/>
    <col min="4" max="4" width="9.28125" style="49" customWidth="1"/>
    <col min="5" max="5" width="16.28125" style="49" customWidth="1"/>
    <col min="6" max="6" width="48.00390625" style="49" customWidth="1"/>
    <col min="7" max="7" width="12.00390625" style="49" customWidth="1"/>
    <col min="8" max="11" width="9.28125" style="49" customWidth="1"/>
    <col min="12" max="12" width="0" style="62" hidden="1" customWidth="1"/>
    <col min="13" max="16384" width="9.28125" style="49" customWidth="1"/>
  </cols>
  <sheetData>
    <row r="1" spans="1:7" ht="14.25" thickBot="1">
      <c r="A1" s="438" t="str">
        <f>+CONCATENATE("DIRECT LOAN BUDGET REALLOCATION REQUEST - Contract #",'Final Budget'!G2)</f>
        <v>DIRECT LOAN BUDGET REALLOCATION REQUEST - Contract #</v>
      </c>
      <c r="B1" s="439"/>
      <c r="C1" s="439"/>
      <c r="D1" s="439"/>
      <c r="E1" s="439"/>
      <c r="F1" s="439"/>
      <c r="G1" s="440"/>
    </row>
    <row r="2" spans="1:6" ht="82.5" customHeight="1">
      <c r="A2" s="455" t="s">
        <v>381</v>
      </c>
      <c r="B2" s="455"/>
      <c r="C2" s="455"/>
      <c r="D2" s="455"/>
      <c r="E2" s="455"/>
      <c r="F2" s="455"/>
    </row>
    <row r="3" ht="12.75">
      <c r="A3" s="56"/>
    </row>
    <row r="4" ht="12.75">
      <c r="A4" s="181" t="s">
        <v>275</v>
      </c>
    </row>
    <row r="5" spans="1:12" s="129" customFormat="1" ht="26.25">
      <c r="A5" s="196" t="s">
        <v>105</v>
      </c>
      <c r="B5" s="130" t="s">
        <v>240</v>
      </c>
      <c r="C5" s="130" t="s">
        <v>241</v>
      </c>
      <c r="D5" s="130" t="s">
        <v>242</v>
      </c>
      <c r="E5" s="130" t="s">
        <v>210</v>
      </c>
      <c r="F5" s="130" t="s">
        <v>244</v>
      </c>
      <c r="G5" s="130" t="s">
        <v>246</v>
      </c>
      <c r="L5" s="195" t="str">
        <f>'Disbursement Req'!AI2</f>
        <v>Acquisition Contract Price</v>
      </c>
    </row>
    <row r="6" spans="1:12" ht="12.75">
      <c r="A6" s="52"/>
      <c r="B6" s="133"/>
      <c r="C6" s="133"/>
      <c r="D6" s="132">
        <f aca="true" t="shared" si="0" ref="D6:D12">IF(B6&gt;1,C6/B6-1,"")</f>
      </c>
      <c r="E6" s="134"/>
      <c r="F6" s="452"/>
      <c r="G6" s="141"/>
      <c r="L6" s="195" t="str">
        <f>'Disbursement Req'!AI3</f>
        <v>Acquisition Closing/Legal/Other</v>
      </c>
    </row>
    <row r="7" spans="1:12" ht="12.75">
      <c r="A7" s="52"/>
      <c r="B7" s="133"/>
      <c r="C7" s="133"/>
      <c r="D7" s="132">
        <f t="shared" si="0"/>
      </c>
      <c r="E7" s="134"/>
      <c r="F7" s="453"/>
      <c r="G7" s="138" t="s">
        <v>210</v>
      </c>
      <c r="L7" s="195" t="str">
        <f>'Disbursement Req'!AI4</f>
        <v>OFF-SITES</v>
      </c>
    </row>
    <row r="8" spans="1:12" ht="12.75">
      <c r="A8" s="52"/>
      <c r="B8" s="133"/>
      <c r="C8" s="133"/>
      <c r="D8" s="132">
        <f t="shared" si="0"/>
      </c>
      <c r="E8" s="134"/>
      <c r="F8" s="453"/>
      <c r="G8" s="141"/>
      <c r="L8" s="195" t="str">
        <f>'Disbursement Req'!AI5</f>
        <v>SITE WORK</v>
      </c>
    </row>
    <row r="9" spans="1:12" ht="12.75">
      <c r="A9" s="52"/>
      <c r="B9" s="133"/>
      <c r="C9" s="133"/>
      <c r="D9" s="132">
        <f t="shared" si="0"/>
      </c>
      <c r="E9" s="134"/>
      <c r="F9" s="453"/>
      <c r="G9" s="139"/>
      <c r="L9" s="195" t="str">
        <f>'Disbursement Req'!AI6</f>
        <v>DIRECT CONSTRUCTION COSTS</v>
      </c>
    </row>
    <row r="10" spans="1:12" ht="12.75">
      <c r="A10" s="52"/>
      <c r="B10" s="133"/>
      <c r="C10" s="133"/>
      <c r="D10" s="132">
        <f t="shared" si="0"/>
      </c>
      <c r="E10" s="134"/>
      <c r="F10" s="453"/>
      <c r="G10" s="6"/>
      <c r="L10" s="195" t="str">
        <f>'Disbursement Req'!AI7</f>
        <v>Contractor General requirements (&lt;6%)</v>
      </c>
    </row>
    <row r="11" spans="1:12" ht="12.75">
      <c r="A11" s="52"/>
      <c r="B11" s="133"/>
      <c r="C11" s="133"/>
      <c r="D11" s="132">
        <f t="shared" si="0"/>
      </c>
      <c r="E11" s="134"/>
      <c r="F11" s="453"/>
      <c r="G11" s="6"/>
      <c r="L11" s="195" t="str">
        <f>'Disbursement Req'!AI8</f>
        <v>Contractor overhead (&lt;2%)</v>
      </c>
    </row>
    <row r="12" spans="1:12" ht="12.75">
      <c r="A12" s="52"/>
      <c r="B12" s="133"/>
      <c r="C12" s="133"/>
      <c r="D12" s="132">
        <f t="shared" si="0"/>
      </c>
      <c r="E12" s="134"/>
      <c r="F12" s="454"/>
      <c r="G12" s="140"/>
      <c r="L12" s="195" t="str">
        <f>'Disbursement Req'!AI9</f>
        <v>Contractor profit (&lt;6%)</v>
      </c>
    </row>
    <row r="13" spans="1:12" ht="12.75">
      <c r="A13" s="56" t="s">
        <v>278</v>
      </c>
      <c r="B13" s="113">
        <f>+SUM(B6:B12)</f>
        <v>0</v>
      </c>
      <c r="C13" s="113">
        <f>+SUM(C6:C12)</f>
        <v>0</v>
      </c>
      <c r="D13" s="137" t="e">
        <f>+C13/B13-1</f>
        <v>#DIV/0!</v>
      </c>
      <c r="L13" s="195"/>
    </row>
    <row r="14" spans="1:12" ht="12.75">
      <c r="A14" s="56"/>
      <c r="L14" s="195" t="str">
        <f>'Disbursement Req'!AI11</f>
        <v>Architectural - Design fees</v>
      </c>
    </row>
    <row r="15" spans="1:12" ht="12.75">
      <c r="A15" s="181" t="s">
        <v>276</v>
      </c>
      <c r="L15" s="195" t="str">
        <f>'Disbursement Req'!AI12</f>
        <v>Architectural - Supervision fees</v>
      </c>
    </row>
    <row r="16" spans="1:12" s="129" customFormat="1" ht="26.25">
      <c r="A16" s="196" t="s">
        <v>243</v>
      </c>
      <c r="B16" s="130" t="s">
        <v>240</v>
      </c>
      <c r="C16" s="130" t="s">
        <v>241</v>
      </c>
      <c r="D16" s="130" t="s">
        <v>242</v>
      </c>
      <c r="E16" s="130" t="s">
        <v>210</v>
      </c>
      <c r="F16" s="130" t="s">
        <v>244</v>
      </c>
      <c r="G16" s="130" t="s">
        <v>246</v>
      </c>
      <c r="L16" s="195" t="str">
        <f>'Disbursement Req'!AI13</f>
        <v>Engineering fees</v>
      </c>
    </row>
    <row r="17" spans="1:12" ht="12.75">
      <c r="A17" s="52"/>
      <c r="B17" s="133"/>
      <c r="C17" s="133"/>
      <c r="D17" s="132">
        <f aca="true" t="shared" si="1" ref="D17:D23">IF(B17&gt;1,C17/B17-1,"")</f>
      </c>
      <c r="E17" s="134"/>
      <c r="F17" s="452"/>
      <c r="G17" s="141"/>
      <c r="L17" s="195" t="str">
        <f>'Disbursement Req'!AI14</f>
        <v>Real estate attorney/other legal fees</v>
      </c>
    </row>
    <row r="18" spans="1:12" ht="12.75">
      <c r="A18" s="52"/>
      <c r="B18" s="133"/>
      <c r="C18" s="133"/>
      <c r="D18" s="132">
        <f t="shared" si="1"/>
      </c>
      <c r="E18" s="134"/>
      <c r="F18" s="453"/>
      <c r="G18" s="138" t="s">
        <v>210</v>
      </c>
      <c r="L18" s="195" t="str">
        <f>'Disbursement Req'!AI15</f>
        <v>Accounting fees</v>
      </c>
    </row>
    <row r="19" spans="1:12" ht="12.75">
      <c r="A19" s="52"/>
      <c r="B19" s="133"/>
      <c r="C19" s="133"/>
      <c r="D19" s="132">
        <f t="shared" si="1"/>
      </c>
      <c r="E19" s="134"/>
      <c r="F19" s="453"/>
      <c r="G19" s="141"/>
      <c r="L19" s="195" t="str">
        <f>'Disbursement Req'!AI16</f>
        <v>Impact Fees</v>
      </c>
    </row>
    <row r="20" spans="1:12" ht="12.75">
      <c r="A20" s="52"/>
      <c r="B20" s="133"/>
      <c r="C20" s="133"/>
      <c r="D20" s="132">
        <f t="shared" si="1"/>
      </c>
      <c r="E20" s="134"/>
      <c r="F20" s="453"/>
      <c r="G20" s="139"/>
      <c r="L20" s="195" t="str">
        <f>'Disbursement Req'!AI17</f>
        <v>Building permits &amp; related costs</v>
      </c>
    </row>
    <row r="21" spans="1:12" ht="12.75">
      <c r="A21" s="52"/>
      <c r="B21" s="133"/>
      <c r="C21" s="133"/>
      <c r="D21" s="132">
        <f t="shared" si="1"/>
      </c>
      <c r="E21" s="134"/>
      <c r="F21" s="453"/>
      <c r="G21" s="6"/>
      <c r="L21" s="195" t="str">
        <f>'Disbursement Req'!AI18</f>
        <v>Appraisal</v>
      </c>
    </row>
    <row r="22" spans="1:12" ht="12.75">
      <c r="A22" s="52"/>
      <c r="B22" s="133"/>
      <c r="C22" s="133"/>
      <c r="D22" s="132">
        <f t="shared" si="1"/>
      </c>
      <c r="E22" s="134"/>
      <c r="F22" s="453"/>
      <c r="G22" s="6"/>
      <c r="L22" s="195" t="str">
        <f>'Disbursement Req'!AI19</f>
        <v>Market analysis</v>
      </c>
    </row>
    <row r="23" spans="1:12" ht="12.75">
      <c r="A23" s="52"/>
      <c r="B23" s="133"/>
      <c r="C23" s="133"/>
      <c r="D23" s="132">
        <f t="shared" si="1"/>
      </c>
      <c r="E23" s="134"/>
      <c r="F23" s="454"/>
      <c r="G23" s="140"/>
      <c r="L23" s="195" t="str">
        <f>'Disbursement Req'!AI20</f>
        <v>Environmental assessment</v>
      </c>
    </row>
    <row r="24" spans="1:12" ht="13.5" thickBot="1">
      <c r="A24" s="197" t="s">
        <v>278</v>
      </c>
      <c r="B24" s="135">
        <f>+SUM(B17:B23)</f>
        <v>0</v>
      </c>
      <c r="C24" s="135">
        <f>+SUM(C17:C23)</f>
        <v>0</v>
      </c>
      <c r="D24" s="136" t="e">
        <f>+C24/B24-1</f>
        <v>#DIV/0!</v>
      </c>
      <c r="L24" s="195" t="str">
        <f>'Disbursement Req'!AI21</f>
        <v>Soils report </v>
      </c>
    </row>
    <row r="25" spans="1:12" ht="13.5" thickTop="1">
      <c r="A25" s="56" t="s">
        <v>245</v>
      </c>
      <c r="B25" s="113">
        <f>+B24+B13</f>
        <v>0</v>
      </c>
      <c r="C25" s="113">
        <f>+C24+C13</f>
        <v>0</v>
      </c>
      <c r="D25" s="137" t="e">
        <f>+C25/B25-1</f>
        <v>#DIV/0!</v>
      </c>
      <c r="L25" s="195" t="str">
        <f>'Disbursement Req'!AI22</f>
        <v>Survey</v>
      </c>
    </row>
    <row r="26" spans="1:12" ht="12.75">
      <c r="A26" s="56"/>
      <c r="L26" s="195" t="str">
        <f>'Disbursement Req'!AI23</f>
        <v>Marketing </v>
      </c>
    </row>
    <row r="27" spans="1:12" ht="12.75">
      <c r="A27" s="181" t="s">
        <v>277</v>
      </c>
      <c r="L27" s="195" t="str">
        <f>'Disbursement Req'!AI24</f>
        <v>Course of construction insurance</v>
      </c>
    </row>
    <row r="28" spans="1:12" s="129" customFormat="1" ht="26.25">
      <c r="A28" s="196" t="s">
        <v>243</v>
      </c>
      <c r="B28" s="130" t="s">
        <v>240</v>
      </c>
      <c r="C28" s="130" t="s">
        <v>241</v>
      </c>
      <c r="D28" s="130" t="s">
        <v>242</v>
      </c>
      <c r="E28" s="130" t="s">
        <v>210</v>
      </c>
      <c r="F28" s="130" t="s">
        <v>244</v>
      </c>
      <c r="G28" s="130" t="s">
        <v>246</v>
      </c>
      <c r="L28" s="195" t="str">
        <f>'Disbursement Req'!AI25</f>
        <v>Hazard &amp; liability insurance</v>
      </c>
    </row>
    <row r="29" spans="1:12" ht="12.75">
      <c r="A29" s="52"/>
      <c r="B29" s="133"/>
      <c r="C29" s="133"/>
      <c r="D29" s="132">
        <f aca="true" t="shared" si="2" ref="D29:D35">IF(B29&gt;1,C29/B29-1,"")</f>
      </c>
      <c r="E29" s="134"/>
      <c r="F29" s="452"/>
      <c r="G29" s="141"/>
      <c r="L29" s="195" t="str">
        <f>'Disbursement Req'!AI26</f>
        <v>Real property taxes</v>
      </c>
    </row>
    <row r="30" spans="1:12" ht="12.75">
      <c r="A30" s="52"/>
      <c r="B30" s="133"/>
      <c r="C30" s="133"/>
      <c r="D30" s="132">
        <f t="shared" si="2"/>
      </c>
      <c r="E30" s="134"/>
      <c r="F30" s="453"/>
      <c r="G30" s="138" t="s">
        <v>210</v>
      </c>
      <c r="L30" s="195" t="str">
        <f>'Disbursement Req'!AI27</f>
        <v>Personal property taxes</v>
      </c>
    </row>
    <row r="31" spans="1:12" ht="12.75">
      <c r="A31" s="52"/>
      <c r="B31" s="133"/>
      <c r="C31" s="133"/>
      <c r="D31" s="132">
        <f t="shared" si="2"/>
      </c>
      <c r="E31" s="134"/>
      <c r="F31" s="453"/>
      <c r="G31" s="141"/>
      <c r="L31" s="195" t="str">
        <f>'Disbursement Req'!AI28</f>
        <v>Tenant relocation expenses</v>
      </c>
    </row>
    <row r="32" spans="1:12" ht="12.75">
      <c r="A32" s="52"/>
      <c r="B32" s="133"/>
      <c r="C32" s="133"/>
      <c r="D32" s="132">
        <f t="shared" si="2"/>
      </c>
      <c r="E32" s="134"/>
      <c r="F32" s="453"/>
      <c r="G32" s="139"/>
      <c r="L32" s="195" t="str">
        <f>'Disbursement Req'!AI29</f>
        <v>Other Indirect/Soft Costs</v>
      </c>
    </row>
    <row r="33" spans="1:12" ht="12.75">
      <c r="A33" s="52"/>
      <c r="B33" s="133"/>
      <c r="C33" s="133"/>
      <c r="D33" s="132">
        <f t="shared" si="2"/>
      </c>
      <c r="E33" s="134"/>
      <c r="F33" s="453"/>
      <c r="G33" s="6"/>
      <c r="L33" s="195" t="str">
        <f>'Disbursement Req'!AI30</f>
        <v>Housing consultant fees</v>
      </c>
    </row>
    <row r="34" spans="1:12" ht="12.75">
      <c r="A34" s="52"/>
      <c r="B34" s="133"/>
      <c r="C34" s="133"/>
      <c r="D34" s="132">
        <f t="shared" si="2"/>
      </c>
      <c r="E34" s="134"/>
      <c r="F34" s="453"/>
      <c r="G34" s="6"/>
      <c r="L34" s="195" t="str">
        <f>'Disbursement Req'!AI31</f>
        <v>Developer fee- General &amp; Administrative</v>
      </c>
    </row>
    <row r="35" spans="1:12" ht="12.75">
      <c r="A35" s="52"/>
      <c r="B35" s="133"/>
      <c r="C35" s="133"/>
      <c r="D35" s="132">
        <f t="shared" si="2"/>
      </c>
      <c r="E35" s="134"/>
      <c r="F35" s="454"/>
      <c r="G35" s="140"/>
      <c r="L35" s="195" t="str">
        <f>'Disbursement Req'!AI32</f>
        <v>Developer fee- Profit or fee</v>
      </c>
    </row>
    <row r="36" spans="1:12" ht="13.5" thickBot="1">
      <c r="A36" s="197" t="s">
        <v>278</v>
      </c>
      <c r="B36" s="135">
        <f>+SUM(B29:B35)</f>
        <v>0</v>
      </c>
      <c r="C36" s="135">
        <f>+SUM(C29:C35)</f>
        <v>0</v>
      </c>
      <c r="D36" s="136" t="e">
        <f>+C36/B36-1</f>
        <v>#DIV/0!</v>
      </c>
      <c r="L36" s="195" t="str">
        <f>'Disbursement Req'!AI33</f>
        <v>Construction Loan Interest</v>
      </c>
    </row>
    <row r="37" spans="1:12" ht="13.5" thickTop="1">
      <c r="A37" s="56" t="s">
        <v>245</v>
      </c>
      <c r="B37" s="113">
        <f>B36+B25</f>
        <v>0</v>
      </c>
      <c r="C37" s="113">
        <f>C36+C25</f>
        <v>0</v>
      </c>
      <c r="D37" s="137" t="e">
        <f>+C37/B37-1</f>
        <v>#DIV/0!</v>
      </c>
      <c r="L37" s="195" t="str">
        <f>'Disbursement Req'!AI34</f>
        <v>Construction Loan origination fees</v>
      </c>
    </row>
    <row r="38" spans="1:12" ht="12.75">
      <c r="A38" s="56"/>
      <c r="L38" s="195" t="str">
        <f>'Disbursement Req'!AI35</f>
        <v>Construction Loan Title &amp; recording fees</v>
      </c>
    </row>
    <row r="39" spans="1:12" ht="12.75">
      <c r="A39" s="181" t="s">
        <v>279</v>
      </c>
      <c r="L39" s="195" t="str">
        <f>'Disbursement Req'!AI36</f>
        <v>Construction Loan Closing costs &amp; legal fees</v>
      </c>
    </row>
    <row r="40" spans="1:12" s="129" customFormat="1" ht="26.25">
      <c r="A40" s="196" t="s">
        <v>243</v>
      </c>
      <c r="B40" s="130" t="s">
        <v>240</v>
      </c>
      <c r="C40" s="130" t="s">
        <v>241</v>
      </c>
      <c r="D40" s="130" t="s">
        <v>242</v>
      </c>
      <c r="E40" s="130" t="s">
        <v>210</v>
      </c>
      <c r="F40" s="130" t="s">
        <v>244</v>
      </c>
      <c r="G40" s="130" t="s">
        <v>246</v>
      </c>
      <c r="L40" s="195" t="str">
        <f>'Disbursement Req'!AI37</f>
        <v>Construction Loan - Inspection fees</v>
      </c>
    </row>
    <row r="41" spans="1:12" ht="12.75">
      <c r="A41" s="52"/>
      <c r="B41" s="133"/>
      <c r="C41" s="133"/>
      <c r="D41" s="132">
        <f aca="true" t="shared" si="3" ref="D41:D47">IF(B41&gt;1,C41/B41-1,"")</f>
      </c>
      <c r="E41" s="134"/>
      <c r="F41" s="452"/>
      <c r="G41" s="141"/>
      <c r="L41" s="195" t="str">
        <f>'Disbursement Req'!AI38</f>
        <v>Construction Loan - Credit Report</v>
      </c>
    </row>
    <row r="42" spans="1:12" ht="12.75">
      <c r="A42" s="52"/>
      <c r="B42" s="133"/>
      <c r="C42" s="133"/>
      <c r="D42" s="132">
        <f t="shared" si="3"/>
      </c>
      <c r="E42" s="134"/>
      <c r="F42" s="453"/>
      <c r="G42" s="138" t="s">
        <v>210</v>
      </c>
      <c r="L42" s="195" t="str">
        <f>'Disbursement Req'!AI39</f>
        <v>Construction Loan - Discount Points</v>
      </c>
    </row>
    <row r="43" spans="1:12" ht="12.75">
      <c r="A43" s="52"/>
      <c r="B43" s="133"/>
      <c r="C43" s="133"/>
      <c r="D43" s="132">
        <f t="shared" si="3"/>
      </c>
      <c r="E43" s="134"/>
      <c r="F43" s="453"/>
      <c r="G43" s="141"/>
      <c r="L43" s="195" t="str">
        <f>'Disbursement Req'!AI40</f>
        <v>Permanent Loan Origination fees</v>
      </c>
    </row>
    <row r="44" spans="1:12" ht="12.75">
      <c r="A44" s="52"/>
      <c r="B44" s="133"/>
      <c r="C44" s="133"/>
      <c r="D44" s="132">
        <f t="shared" si="3"/>
      </c>
      <c r="E44" s="134"/>
      <c r="F44" s="453"/>
      <c r="G44" s="139"/>
      <c r="L44" s="195" t="str">
        <f>'Disbursement Req'!AI41</f>
        <v>Permanent Loan Title &amp; recording fees</v>
      </c>
    </row>
    <row r="45" spans="1:12" ht="12.75">
      <c r="A45" s="52"/>
      <c r="B45" s="133"/>
      <c r="C45" s="133"/>
      <c r="D45" s="132">
        <f t="shared" si="3"/>
      </c>
      <c r="E45" s="134"/>
      <c r="F45" s="453"/>
      <c r="G45" s="6"/>
      <c r="L45" s="195" t="str">
        <f>'Disbursement Req'!AI42</f>
        <v>Permanent Loan Closing costs &amp; legal</v>
      </c>
    </row>
    <row r="46" spans="1:12" ht="12.75">
      <c r="A46" s="52"/>
      <c r="B46" s="133"/>
      <c r="C46" s="133"/>
      <c r="D46" s="132">
        <f t="shared" si="3"/>
      </c>
      <c r="E46" s="134"/>
      <c r="F46" s="453"/>
      <c r="G46" s="6"/>
      <c r="L46" s="195" t="str">
        <f>'Disbursement Req'!AI43</f>
        <v>Permanent Loan Bond premium</v>
      </c>
    </row>
    <row r="47" spans="1:12" ht="12.75">
      <c r="A47" s="52"/>
      <c r="B47" s="133"/>
      <c r="C47" s="133"/>
      <c r="D47" s="132">
        <f t="shared" si="3"/>
      </c>
      <c r="E47" s="134"/>
      <c r="F47" s="454"/>
      <c r="G47" s="140"/>
      <c r="L47" s="195" t="str">
        <f>'Disbursement Req'!AI44</f>
        <v>Permanent Loan Credit report</v>
      </c>
    </row>
    <row r="48" spans="1:12" ht="13.5" thickBot="1">
      <c r="A48" s="197" t="s">
        <v>278</v>
      </c>
      <c r="B48" s="135">
        <f>+SUM(B41:B47)</f>
        <v>0</v>
      </c>
      <c r="C48" s="135">
        <f>+SUM(C41:C47)</f>
        <v>0</v>
      </c>
      <c r="D48" s="136" t="e">
        <f>+C48/B48-1</f>
        <v>#DIV/0!</v>
      </c>
      <c r="L48" s="195" t="str">
        <f>'Disbursement Req'!AI45</f>
        <v>Permanent Loan Discount points</v>
      </c>
    </row>
    <row r="49" spans="1:12" ht="13.5" thickTop="1">
      <c r="A49" s="56" t="s">
        <v>245</v>
      </c>
      <c r="B49" s="113">
        <f>B48+B37</f>
        <v>0</v>
      </c>
      <c r="C49" s="113">
        <f>C48+C37</f>
        <v>0</v>
      </c>
      <c r="D49" s="137" t="e">
        <f>+C49/B49-1</f>
        <v>#DIV/0!</v>
      </c>
      <c r="L49" s="195" t="str">
        <f>'Disbursement Req'!AI46</f>
        <v>Permanent Loan Credit enhancement fees</v>
      </c>
    </row>
    <row r="50" spans="1:12" ht="12.75">
      <c r="A50" s="56"/>
      <c r="L50" s="195" t="str">
        <f>'Disbursement Req'!AI47</f>
        <v>Permanent Loan Prepaid MIP</v>
      </c>
    </row>
    <row r="51" spans="1:12" ht="12.75">
      <c r="A51" s="56"/>
      <c r="L51" s="195" t="str">
        <f>'Disbursement Req'!AI48</f>
        <v>Bridge Loan Interest</v>
      </c>
    </row>
    <row r="52" spans="1:12" ht="12.75">
      <c r="A52" s="56"/>
      <c r="L52" s="195" t="str">
        <f>'Disbursement Req'!AI49</f>
        <v>Bridge Loan Origination fees</v>
      </c>
    </row>
    <row r="53" spans="1:12" ht="12.75">
      <c r="A53" s="56"/>
      <c r="L53" s="195" t="str">
        <f>'Disbursement Req'!AI50</f>
        <v>Bridge Loan Title &amp; recording fees</v>
      </c>
    </row>
    <row r="54" spans="1:12" ht="12.75">
      <c r="A54" s="56"/>
      <c r="L54" s="195" t="str">
        <f>'Disbursement Req'!AI51</f>
        <v>Bridge Loan Closing costs &amp; legal fees</v>
      </c>
    </row>
    <row r="55" spans="1:12" ht="12.75">
      <c r="A55" s="56"/>
      <c r="L55" s="195" t="str">
        <f>'Disbursement Req'!AI52</f>
        <v>Other Financing - Tax credit fees</v>
      </c>
    </row>
    <row r="56" spans="1:12" ht="12.75">
      <c r="A56" s="56"/>
      <c r="L56" s="195" t="str">
        <f>'Disbursement Req'!AI53</f>
        <v>Other Financing - Tax and/or bond counsel</v>
      </c>
    </row>
    <row r="57" ht="12.75">
      <c r="L57" s="195" t="str">
        <f>'Disbursement Req'!AI54</f>
        <v>Other Financing - Payment bonds</v>
      </c>
    </row>
    <row r="58" ht="12.75">
      <c r="L58" s="195" t="str">
        <f>'Disbursement Req'!AI55</f>
        <v>Other Financing - Performance bonds</v>
      </c>
    </row>
    <row r="59" ht="12.75">
      <c r="L59" s="195" t="str">
        <f>'Disbursement Req'!AI56</f>
        <v>Other Financing - Credit enhancement fees</v>
      </c>
    </row>
    <row r="60" ht="12.75">
      <c r="L60" s="195" t="str">
        <f>'Disbursement Req'!AI57</f>
        <v>Other Financing - Mortgage insurance premiums</v>
      </c>
    </row>
    <row r="61" ht="12.75">
      <c r="L61" s="195" t="str">
        <f>'Disbursement Req'!AI58</f>
        <v>Other Financing - Cost of underwriting &amp; issuance</v>
      </c>
    </row>
    <row r="62" ht="12.75">
      <c r="L62" s="195" t="str">
        <f>'Disbursement Req'!AI59</f>
        <v>Other Financing - Syndication organizational cost</v>
      </c>
    </row>
    <row r="63" ht="12.75">
      <c r="L63" s="195" t="str">
        <f>'Disbursement Req'!AI60</f>
        <v>Other Financing - Tax opinion</v>
      </c>
    </row>
    <row r="64" ht="12.75">
      <c r="L64" s="195" t="str">
        <f>'Disbursement Req'!AI61</f>
        <v>Other Financing - Contractor Guarantee Fee</v>
      </c>
    </row>
    <row r="65" ht="12.75">
      <c r="L65" s="195" t="str">
        <f>'Disbursement Req'!AI62</f>
        <v>Other Financing - Developer Guarantee Fee</v>
      </c>
    </row>
    <row r="66" ht="12.75">
      <c r="L66" s="195" t="str">
        <f>'Disbursement Req'!AI63</f>
        <v>Other Financing Costs</v>
      </c>
    </row>
    <row r="67" ht="12.75">
      <c r="L67" s="195"/>
    </row>
    <row r="68" ht="12.75">
      <c r="L68" s="195"/>
    </row>
    <row r="69" ht="12.75">
      <c r="L69" s="195"/>
    </row>
    <row r="70" ht="12.75">
      <c r="L70" s="195"/>
    </row>
    <row r="71" ht="12.75">
      <c r="L71" s="195"/>
    </row>
    <row r="72" ht="12.75">
      <c r="L72" s="195"/>
    </row>
  </sheetData>
  <sheetProtection/>
  <mergeCells count="6">
    <mergeCell ref="F41:F47"/>
    <mergeCell ref="A2:F2"/>
    <mergeCell ref="A1:G1"/>
    <mergeCell ref="F6:F12"/>
    <mergeCell ref="F17:F23"/>
    <mergeCell ref="F29:F35"/>
  </mergeCells>
  <dataValidations count="1">
    <dataValidation type="list" allowBlank="1" showInputMessage="1" showErrorMessage="1" sqref="A6:A12 A29:A35 A17:A23 A41:A47">
      <formula1>$L$5:$L$66</formula1>
    </dataValidation>
  </dataValidations>
  <printOptions/>
  <pageMargins left="0.75" right="0.75" top="1" bottom="1" header="0.5" footer="0.5"/>
  <pageSetup fitToHeight="2" fitToWidth="1" horizontalDpi="600" verticalDpi="600" orientation="landscape"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Multifamily Draw Processing &amp; Tracking Workbook (XLS)</dc:title>
  <dc:subject>HOME Multifamily</dc:subject>
  <dc:creator>TDHCA</dc:creator>
  <cp:keywords>Multifamily Draw Processing &amp; Tracking Workbook (XLS), multifamily, TDHCA, May 2, 2013 version</cp:keywords>
  <dc:description/>
  <cp:lastModifiedBy>Windows User</cp:lastModifiedBy>
  <cp:lastPrinted>2019-11-26T22:59:43Z</cp:lastPrinted>
  <dcterms:created xsi:type="dcterms:W3CDTF">2009-08-05T11:58:54Z</dcterms:created>
  <dcterms:modified xsi:type="dcterms:W3CDTF">2024-02-13T16:21:23Z</dcterms:modified>
  <cp:category>HOME Multifamily</cp:category>
  <cp:version/>
  <cp:contentType/>
  <cp:contentStatus/>
</cp:coreProperties>
</file>