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T:\sfhp\Homeless Programs\Planning\Application Cycles\ESG\2026\Application Materials\Competitive Cycle\Volumes\"/>
    </mc:Choice>
  </mc:AlternateContent>
  <xr:revisionPtr revIDLastSave="0" documentId="13_ncr:1_{9269FC6E-151E-4B5C-8CD2-BCF24374AAEC}" xr6:coauthVersionLast="47" xr6:coauthVersionMax="47" xr10:uidLastSave="{00000000-0000-0000-0000-000000000000}"/>
  <workbookProtection workbookAlgorithmName="SHA-512" workbookHashValue="+frBUL2mAAgEsJTdxZX0GOqHPORSc2Iynkkim1PcqYPiBAnYFWa7QjE7KGOzXZvuUow1axo/wYti6UKw5oT64g==" workbookSaltValue="+1WKGoyvcCpx0mu1o+17ZA==" workbookSpinCount="100000" lockStructure="1"/>
  <bookViews>
    <workbookView xWindow="-120" yWindow="-120" windowWidth="25440" windowHeight="15390" tabRatio="857" firstSheet="1" activeTab="1" xr2:uid="{00000000-000D-0000-FFFF-FFFF00000000}"/>
  </bookViews>
  <sheets>
    <sheet name="2-6 and 2-7 Data" sheetId="15" state="hidden" r:id="rId1"/>
    <sheet name="2-1 Homeless Participation" sheetId="1" r:id="rId2"/>
    <sheet name="2-2 Org Experience" sheetId="2" r:id="rId3"/>
    <sheet name="2-3 Prior Expenditures" sheetId="10" r:id="rId4"/>
    <sheet name="2-4 Previous Outcomes" sheetId="11" r:id="rId5"/>
    <sheet name="2-5 Monitoring Results" sheetId="5" r:id="rId6"/>
    <sheet name="2-6 Priority Communities" sheetId="16" r:id="rId7"/>
    <sheet name="2-7 Unserved Areas" sheetId="7" r:id="rId8"/>
    <sheet name="2-8 Checklist and Score" sheetId="8" r:id="rId9"/>
    <sheet name="ScoringData" sheetId="12" state="hidden" r:id="rId10"/>
    <sheet name="OrgEXpData" sheetId="13" state="hidden" r:id="rId11"/>
    <sheet name="Countiesserved" sheetId="14" state="hidden" r:id="rId12"/>
  </sheets>
  <externalReferences>
    <externalReference r:id="rId13"/>
    <externalReference r:id="rId14"/>
    <externalReference r:id="rId15"/>
  </externalReferences>
  <definedNames>
    <definedName name="ApplicantOther" localSheetId="1">[1]Lists!$A$30:$A$31</definedName>
    <definedName name="ApplicantOther" localSheetId="2">[1]Lists!$A$30:$A$31</definedName>
    <definedName name="ApplicantOther" localSheetId="3">[1]Lists!$A$30:$A$31</definedName>
    <definedName name="ApplicantOther" localSheetId="4">[1]Lists!$A$30:$A$31</definedName>
    <definedName name="ApplicantOther" localSheetId="5">[1]Lists!$A$30:$A$31</definedName>
    <definedName name="ApplicantOther" localSheetId="6">[2]Lists!$A$30:$A$31</definedName>
    <definedName name="ApplicantOther" localSheetId="7">[2]Lists!$A$30:$A$31</definedName>
    <definedName name="c00c">'2-1 Homeless Participation'!$E$4</definedName>
    <definedName name="CoCList">'2-6 and 2-7 Data'!$A$2:$A$13</definedName>
    <definedName name="ColoniasBoS">'2-6 and 2-7 Data'!#REF!</definedName>
    <definedName name="ColoniasEP">'2-6 and 2-7 Data'!#REF!</definedName>
    <definedName name="Counties" localSheetId="1">[1]Lists!$A$35:$A$288</definedName>
    <definedName name="Counties" localSheetId="2">[1]Lists!$A$35:$A$288</definedName>
    <definedName name="Counties" localSheetId="3">[1]Lists!$A$35:$A$288</definedName>
    <definedName name="Counties" localSheetId="4">[1]Lists!$A$35:$A$288</definedName>
    <definedName name="Counties" localSheetId="5">[1]Lists!$A$35:$A$288</definedName>
    <definedName name="Counties" localSheetId="6">[2]Lists!$A$35:$A$288</definedName>
    <definedName name="Counties" localSheetId="7">[2]Lists!$A$35:$A$288</definedName>
    <definedName name="Daynbr" localSheetId="1">[1]Lists!$A$307:$A$337</definedName>
    <definedName name="Daynbr" localSheetId="2">[1]Lists!$A$307:$A$337</definedName>
    <definedName name="Daynbr" localSheetId="3">[1]Lists!$A$307:$A$337</definedName>
    <definedName name="Daynbr" localSheetId="4">[1]Lists!$A$307:$A$337</definedName>
    <definedName name="Daynbr" localSheetId="5">[1]Lists!$A$307:$A$337</definedName>
    <definedName name="Daynbr">[3]Lists!$A$307:$A$337</definedName>
    <definedName name="FYDays">[2]Lists!$A$307:$A$337</definedName>
    <definedName name="Months" localSheetId="1">[1]Lists!$A$291:$A$302</definedName>
    <definedName name="Months" localSheetId="2">[1]Lists!$A$291:$A$302</definedName>
    <definedName name="Months" localSheetId="3">[1]Lists!$A$291:$A$302</definedName>
    <definedName name="Months" localSheetId="4">[1]Lists!$A$291:$A$302</definedName>
    <definedName name="Months" localSheetId="5">[1]Lists!$A$291:$A$302</definedName>
    <definedName name="Months" localSheetId="6">[2]Lists!$A$291:$A$302</definedName>
    <definedName name="Months" localSheetId="7">[2]Lists!$A$291:$A$302</definedName>
    <definedName name="Months">[3]Lists!$A$291:$A$302</definedName>
    <definedName name="_xlnm.Print_Area" localSheetId="1">'2-1 Homeless Participation'!$A$1:$K$20</definedName>
    <definedName name="_xlnm.Print_Area" localSheetId="2">'2-2 Org Experience'!$B$1:$K$25</definedName>
    <definedName name="_xlnm.Print_Area" localSheetId="5">'2-5 Monitoring Results'!$B$1:$J$16</definedName>
    <definedName name="_xlnm.Print_Area" localSheetId="6">'2-6 Priority Communities'!$B$2:$J$15</definedName>
    <definedName name="_xlnm.Print_Area" localSheetId="7">'2-7 Unserved Areas'!$A$1:$O$19</definedName>
    <definedName name="_xlnm.Print_Area" localSheetId="8">'2-8 Checklist and Score'!$A$1:$M$16</definedName>
    <definedName name="SAAmarillo">'2-6 and 2-7 Data'!#REF!</definedName>
    <definedName name="SABexar">'2-6 and 2-7 Data'!#REF!</definedName>
    <definedName name="SABoS">'2-6 and 2-7 Data'!#REF!</definedName>
    <definedName name="SABryanCS">'2-6 and 2-7 Data'!#REF!</definedName>
    <definedName name="SADallas">'2-6 and 2-7 Data'!#REF!</definedName>
    <definedName name="SAEP">'2-6 and 2-7 Data'!#REF!</definedName>
    <definedName name="SAHous">'2-6 and 2-7 Data'!#REF!</definedName>
    <definedName name="SANortex">'2-6 and 2-7 Data'!#REF!</definedName>
    <definedName name="SATarrant">'2-6 and 2-7 Data'!#REF!</definedName>
    <definedName name="SATravis">'2-6 and 2-7 Data'!#REF!</definedName>
    <definedName name="SAWaco">'2-6 and 2-7 Data'!#REF!</definedName>
    <definedName name="UnservedBoS">'2-6 and 2-7 Data'!$F$2:$F$138</definedName>
    <definedName name="UnservedWaco">'2-6 and 2-7 Data'!$D$2:$D$6</definedName>
    <definedName name="Waco">#REF!</definedName>
    <definedName name="YesNo" localSheetId="1">[1]Lists!$A$1:$A$2</definedName>
    <definedName name="YesNo" localSheetId="2">[1]Lists!$A$1:$A$2</definedName>
    <definedName name="YesNo" localSheetId="3">[1]Lists!$A$1:$A$2</definedName>
    <definedName name="YesNo" localSheetId="4">[1]Lists!$A$1:$A$2</definedName>
    <definedName name="YesNo" localSheetId="5">[1]Lists!$A$1:$A$2</definedName>
    <definedName name="YesNo" localSheetId="6">[2]Lists!$A$1:$A$2</definedName>
    <definedName name="YesNo" localSheetId="7">[2]Lists!$A$1:$A$2</definedName>
    <definedName name="YesNo">[3]Lists!$A$1:$A$2</definedName>
    <definedName name="YesOrNo">[2]Lists!$A$1:$A$2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2" i="10" l="1"/>
  <c r="N11" i="10"/>
  <c r="N10" i="10"/>
  <c r="N9" i="10"/>
  <c r="E12" i="11"/>
  <c r="B15" i="11"/>
  <c r="B7" i="2"/>
  <c r="H12" i="11"/>
  <c r="K12" i="11"/>
  <c r="B30" i="11" l="1"/>
  <c r="B26" i="11"/>
  <c r="B22" i="11"/>
  <c r="B18" i="11"/>
  <c r="G29" i="11"/>
  <c r="G21" i="11"/>
  <c r="E4" i="7" l="1"/>
  <c r="B10" i="7" s="1"/>
  <c r="H11" i="10" l="1"/>
  <c r="C8" i="2"/>
  <c r="K20" i="2" l="1"/>
  <c r="K19" i="2"/>
  <c r="K18" i="2"/>
  <c r="K17" i="2"/>
  <c r="K16" i="2"/>
  <c r="K15" i="2"/>
  <c r="K14" i="2"/>
  <c r="K13" i="2"/>
  <c r="K12" i="2"/>
  <c r="K11" i="2"/>
  <c r="K10" i="2"/>
  <c r="K9" i="2"/>
  <c r="K8" i="2"/>
  <c r="K21" i="2" l="1"/>
  <c r="I13" i="8"/>
  <c r="I14" i="8"/>
  <c r="E11" i="16"/>
  <c r="B23" i="2" l="1"/>
  <c r="B12" i="16" l="1"/>
  <c r="E12" i="16" s="1"/>
  <c r="B13" i="16"/>
  <c r="B11" i="16"/>
  <c r="B12" i="7" l="1"/>
  <c r="B10" i="16"/>
  <c r="B20" i="2"/>
  <c r="B19" i="2"/>
  <c r="B18" i="2"/>
  <c r="B17" i="2"/>
  <c r="B16" i="2"/>
  <c r="B15" i="2"/>
  <c r="B14" i="2"/>
  <c r="B13" i="2"/>
  <c r="B12" i="2"/>
  <c r="B11" i="2"/>
  <c r="B10" i="2"/>
  <c r="B9" i="2"/>
  <c r="J8" i="2"/>
  <c r="I8" i="2"/>
  <c r="H8" i="2"/>
  <c r="D10" i="11" l="1"/>
  <c r="D9" i="11"/>
  <c r="D8" i="11"/>
  <c r="D7" i="11"/>
  <c r="B22" i="2" l="1"/>
  <c r="C23" i="2"/>
  <c r="E12" i="7" l="1"/>
  <c r="B11" i="7"/>
  <c r="B27" i="11" l="1"/>
  <c r="B23" i="11"/>
  <c r="B19" i="11"/>
  <c r="DA2" i="12" l="1"/>
  <c r="CZ2" i="12"/>
  <c r="CY2" i="12"/>
  <c r="CX2" i="12"/>
  <c r="CW2" i="12"/>
  <c r="CV2" i="12"/>
  <c r="CU2" i="12"/>
  <c r="CT2" i="12"/>
  <c r="CS2" i="12"/>
  <c r="CR2" i="12"/>
  <c r="CQ2" i="12"/>
  <c r="CP2" i="12"/>
  <c r="CO2" i="12"/>
  <c r="CN2" i="12"/>
  <c r="CM2" i="12"/>
  <c r="CL2" i="12"/>
  <c r="CK2" i="12"/>
  <c r="CJ2" i="12"/>
  <c r="CI2" i="12"/>
  <c r="CH2" i="12"/>
  <c r="CG2" i="12"/>
  <c r="CF2" i="12"/>
  <c r="CE2" i="12"/>
  <c r="CD2" i="12"/>
  <c r="CC2" i="12"/>
  <c r="CB2" i="12"/>
  <c r="CA2" i="12"/>
  <c r="BZ2" i="12"/>
  <c r="BY2" i="12"/>
  <c r="BX2" i="12"/>
  <c r="BW2" i="12"/>
  <c r="BV2" i="12"/>
  <c r="BU2" i="12"/>
  <c r="BT2" i="12"/>
  <c r="BS2" i="12"/>
  <c r="BR2" i="12"/>
  <c r="BQ2" i="12"/>
  <c r="BP2" i="12"/>
  <c r="BO2" i="12"/>
  <c r="O2" i="12" l="1"/>
  <c r="A2" i="14" l="1"/>
  <c r="A3" i="14" l="1"/>
  <c r="B3" i="14"/>
  <c r="A4" i="14"/>
  <c r="B4" i="14"/>
  <c r="A5" i="14"/>
  <c r="B5" i="14"/>
  <c r="A6" i="14"/>
  <c r="B6" i="14"/>
  <c r="A7" i="14"/>
  <c r="B7" i="14"/>
  <c r="A8" i="14"/>
  <c r="B8" i="14"/>
  <c r="A9" i="14"/>
  <c r="B9" i="14"/>
  <c r="A10" i="14"/>
  <c r="B10" i="14"/>
  <c r="A11" i="14"/>
  <c r="B11" i="14"/>
  <c r="A12" i="14"/>
  <c r="B12" i="14"/>
  <c r="A13" i="14"/>
  <c r="B13" i="14"/>
  <c r="B2" i="14"/>
  <c r="DK2" i="12" l="1"/>
  <c r="DJ2" i="12"/>
  <c r="DI2" i="12"/>
  <c r="DH2" i="12"/>
  <c r="DG2" i="12"/>
  <c r="DF2" i="12"/>
  <c r="DE2" i="12"/>
  <c r="DD2" i="12"/>
  <c r="DC2" i="12"/>
  <c r="DB2" i="12"/>
  <c r="BN2" i="12"/>
  <c r="BM2" i="12"/>
  <c r="BL2" i="12"/>
  <c r="BK2" i="12"/>
  <c r="BJ2" i="12"/>
  <c r="BI2" i="12"/>
  <c r="BH2" i="12"/>
  <c r="BG2" i="12"/>
  <c r="BF2" i="12"/>
  <c r="BE2" i="12"/>
  <c r="BD2" i="12"/>
  <c r="BC2" i="12"/>
  <c r="BB2" i="12"/>
  <c r="BA2" i="12"/>
  <c r="AZ2" i="12"/>
  <c r="AY2" i="12"/>
  <c r="AX2" i="12"/>
  <c r="AW2" i="12"/>
  <c r="AV2" i="12"/>
  <c r="AU2" i="12"/>
  <c r="AT2" i="12"/>
  <c r="AS2" i="12"/>
  <c r="AR2" i="12"/>
  <c r="AQ2" i="12"/>
  <c r="AP2" i="12"/>
  <c r="AO2" i="12"/>
  <c r="AN2" i="12"/>
  <c r="AM2" i="12"/>
  <c r="AL2" i="12"/>
  <c r="AK2" i="12"/>
  <c r="AJ2" i="12"/>
  <c r="AI2" i="12"/>
  <c r="AH2" i="12"/>
  <c r="AG2" i="12"/>
  <c r="AF2" i="12"/>
  <c r="AE2" i="12"/>
  <c r="AD2" i="12"/>
  <c r="AC2" i="12" l="1"/>
  <c r="AB2" i="12"/>
  <c r="AA2" i="12"/>
  <c r="Z2" i="12"/>
  <c r="Y2" i="12"/>
  <c r="X2" i="12"/>
  <c r="W2" i="12"/>
  <c r="V2" i="12"/>
  <c r="U2" i="12"/>
  <c r="T2" i="12"/>
  <c r="S2" i="12"/>
  <c r="R2" i="12"/>
  <c r="Q2" i="12"/>
  <c r="P2" i="12"/>
  <c r="N2" i="12"/>
  <c r="M2" i="12"/>
  <c r="B3" i="13"/>
  <c r="C3" i="13"/>
  <c r="D3" i="13"/>
  <c r="B4" i="13"/>
  <c r="C4" i="13"/>
  <c r="D4" i="13"/>
  <c r="B5" i="13"/>
  <c r="C5" i="13"/>
  <c r="D5" i="13"/>
  <c r="B6" i="13"/>
  <c r="C6" i="13"/>
  <c r="D6" i="13"/>
  <c r="B7" i="13"/>
  <c r="C7" i="13"/>
  <c r="D7" i="13"/>
  <c r="B8" i="13"/>
  <c r="C8" i="13"/>
  <c r="D8" i="13"/>
  <c r="B9" i="13"/>
  <c r="C9" i="13"/>
  <c r="D9" i="13"/>
  <c r="B10" i="13"/>
  <c r="C10" i="13"/>
  <c r="D10" i="13"/>
  <c r="B11" i="13"/>
  <c r="C11" i="13"/>
  <c r="D11" i="13"/>
  <c r="B12" i="13"/>
  <c r="C12" i="13"/>
  <c r="D12" i="13"/>
  <c r="B13" i="13"/>
  <c r="C13" i="13"/>
  <c r="D13" i="13"/>
  <c r="C2" i="13"/>
  <c r="D2" i="13"/>
  <c r="B2" i="13"/>
  <c r="A3" i="13"/>
  <c r="A4" i="13"/>
  <c r="A5" i="13"/>
  <c r="A6" i="13"/>
  <c r="A7" i="13"/>
  <c r="A8" i="13"/>
  <c r="A9" i="13"/>
  <c r="A10" i="13"/>
  <c r="A11" i="13"/>
  <c r="A12" i="13"/>
  <c r="A13" i="13"/>
  <c r="A2" i="13"/>
  <c r="L2" i="12"/>
  <c r="K2" i="12"/>
  <c r="J2" i="12"/>
  <c r="I2" i="12"/>
  <c r="H2" i="12"/>
  <c r="G2" i="12"/>
  <c r="F2" i="12"/>
  <c r="E2" i="12"/>
  <c r="D2" i="12"/>
  <c r="C2" i="12"/>
  <c r="B2" i="12"/>
  <c r="A2" i="12"/>
  <c r="L28" i="11" l="1"/>
  <c r="M29" i="11" l="1"/>
  <c r="J29" i="11"/>
  <c r="M25" i="11"/>
  <c r="J25" i="11"/>
  <c r="G25" i="11"/>
  <c r="M21" i="11"/>
  <c r="J21" i="11"/>
  <c r="M17" i="11"/>
  <c r="J17" i="11"/>
  <c r="G17" i="11"/>
  <c r="E30" i="11" l="1"/>
  <c r="E26" i="11"/>
  <c r="E18" i="11"/>
  <c r="E22" i="11"/>
  <c r="I11" i="8"/>
  <c r="I10" i="8"/>
  <c r="I28" i="11"/>
  <c r="F28" i="11"/>
  <c r="L24" i="11"/>
  <c r="I24" i="11"/>
  <c r="F24" i="11"/>
  <c r="L20" i="11"/>
  <c r="I20" i="11"/>
  <c r="F20" i="11"/>
  <c r="K28" i="11"/>
  <c r="H28" i="11"/>
  <c r="E28" i="11"/>
  <c r="K24" i="11"/>
  <c r="H24" i="11"/>
  <c r="E24" i="11"/>
  <c r="K20" i="11"/>
  <c r="H20" i="11"/>
  <c r="E20" i="11"/>
  <c r="L16" i="11"/>
  <c r="I16" i="11"/>
  <c r="F16" i="11"/>
  <c r="K16" i="11"/>
  <c r="H16" i="11"/>
  <c r="E16" i="11"/>
  <c r="E11" i="10" l="1"/>
  <c r="K11" i="10"/>
  <c r="N13" i="10" l="1"/>
  <c r="I12" i="8"/>
  <c r="I8" i="8"/>
  <c r="I7" i="8"/>
  <c r="I6" i="8"/>
  <c r="I15" i="8" l="1"/>
</calcChain>
</file>

<file path=xl/sharedStrings.xml><?xml version="1.0" encoding="utf-8"?>
<sst xmlns="http://schemas.openxmlformats.org/spreadsheetml/2006/main" count="433" uniqueCount="404">
  <si>
    <t>CoC List</t>
  </si>
  <si>
    <t>CoClookup</t>
  </si>
  <si>
    <t>604 Unserved</t>
  </si>
  <si>
    <t>607 Unserved</t>
  </si>
  <si>
    <t>TX-500 San Antonio/Bexar County CoC</t>
  </si>
  <si>
    <t>SABexar</t>
  </si>
  <si>
    <t>Bosque</t>
  </si>
  <si>
    <t>Anderson</t>
  </si>
  <si>
    <t>TX-503 Austin/Travis County</t>
  </si>
  <si>
    <t>SAAustin</t>
  </si>
  <si>
    <t>Falls</t>
  </si>
  <si>
    <t>TX-600 Dallas City &amp; County/Irving CoC</t>
  </si>
  <si>
    <t>SADallas</t>
  </si>
  <si>
    <t>Freestone</t>
  </si>
  <si>
    <t>Angelina</t>
  </si>
  <si>
    <t>TX-601 Fort Worth/Arlington/Tarrant County CoC</t>
  </si>
  <si>
    <t>SATarrant</t>
  </si>
  <si>
    <t>Hill</t>
  </si>
  <si>
    <t>Armstrong</t>
  </si>
  <si>
    <t>TX-603 El Paso City &amp; County CoC</t>
  </si>
  <si>
    <t>SAEP</t>
  </si>
  <si>
    <t>Limestone</t>
  </si>
  <si>
    <t>Atascosa</t>
  </si>
  <si>
    <t>TX-604 Waco/McLennan County CoC</t>
  </si>
  <si>
    <t>SAWACO</t>
  </si>
  <si>
    <t>Austin</t>
  </si>
  <si>
    <t>TX-607 Texas Balance of State (BoS) CoC</t>
  </si>
  <si>
    <t>SABoS</t>
  </si>
  <si>
    <t>Bailey</t>
  </si>
  <si>
    <t>TX-611 Amarillo CoC</t>
  </si>
  <si>
    <t>SaAmarillo</t>
  </si>
  <si>
    <t>Bandera</t>
  </si>
  <si>
    <t>TX-624 Wichita Falls/Wise, Palo Pinto, Wichita, Archer Counties CoC</t>
  </si>
  <si>
    <t>SANortex</t>
  </si>
  <si>
    <t>TX-700 Houston, Pasadena, Conroe/Harris, Ft. Bend, Montgomery, Counties CoC</t>
  </si>
  <si>
    <t>SAHous</t>
  </si>
  <si>
    <t>Borden</t>
  </si>
  <si>
    <t>TX-701 Bryan/College Station/Brazos Valley CoC</t>
  </si>
  <si>
    <t>SABryanCS</t>
  </si>
  <si>
    <t>Brewster</t>
  </si>
  <si>
    <t>Briscoe</t>
  </si>
  <si>
    <t>Brooks</t>
  </si>
  <si>
    <t>Brown</t>
  </si>
  <si>
    <t>Callahan</t>
  </si>
  <si>
    <t>Carson</t>
  </si>
  <si>
    <t>Castro</t>
  </si>
  <si>
    <t>Chambers</t>
  </si>
  <si>
    <t>Cherokee</t>
  </si>
  <si>
    <t>Cochran</t>
  </si>
  <si>
    <t>Coleman</t>
  </si>
  <si>
    <t>Collingsworth</t>
  </si>
  <si>
    <t>Colorado</t>
  </si>
  <si>
    <t>Comanche</t>
  </si>
  <si>
    <t>Crosby</t>
  </si>
  <si>
    <t>Culberson</t>
  </si>
  <si>
    <t>Dallam</t>
  </si>
  <si>
    <t>Deaf Smith</t>
  </si>
  <si>
    <t>Dickens</t>
  </si>
  <si>
    <t>Dimmit</t>
  </si>
  <si>
    <t>Donley</t>
  </si>
  <si>
    <t>Duval</t>
  </si>
  <si>
    <t>Eastland</t>
  </si>
  <si>
    <t>Edwards</t>
  </si>
  <si>
    <t>Ellis</t>
  </si>
  <si>
    <t>Erath</t>
  </si>
  <si>
    <t>Fayette</t>
  </si>
  <si>
    <t>Fisher</t>
  </si>
  <si>
    <t>Floyd</t>
  </si>
  <si>
    <t>Frio</t>
  </si>
  <si>
    <t>Gaines</t>
  </si>
  <si>
    <t>Garza</t>
  </si>
  <si>
    <t>Gillespie</t>
  </si>
  <si>
    <t>Glasscock</t>
  </si>
  <si>
    <t>Gray</t>
  </si>
  <si>
    <t>Hale</t>
  </si>
  <si>
    <t>Hall</t>
  </si>
  <si>
    <t>Hansford</t>
  </si>
  <si>
    <t>Hardin</t>
  </si>
  <si>
    <t>Hartley</t>
  </si>
  <si>
    <t>Haskell</t>
  </si>
  <si>
    <t>Hemphill</t>
  </si>
  <si>
    <t>Henderson</t>
  </si>
  <si>
    <t>Hockley</t>
  </si>
  <si>
    <t>Hood</t>
  </si>
  <si>
    <t>Houston</t>
  </si>
  <si>
    <t>Hudspeth</t>
  </si>
  <si>
    <t>Hunt</t>
  </si>
  <si>
    <t>Hutchinson</t>
  </si>
  <si>
    <t>Jasper</t>
  </si>
  <si>
    <t>Jeff Davis</t>
  </si>
  <si>
    <t>Jefferson</t>
  </si>
  <si>
    <t>Jim Hogg</t>
  </si>
  <si>
    <t>Jones</t>
  </si>
  <si>
    <t>Karnes</t>
  </si>
  <si>
    <t>Kendall</t>
  </si>
  <si>
    <t>Kenedy</t>
  </si>
  <si>
    <t>Kent</t>
  </si>
  <si>
    <t>Kerr</t>
  </si>
  <si>
    <t>King</t>
  </si>
  <si>
    <t>Kinney</t>
  </si>
  <si>
    <t>Knox</t>
  </si>
  <si>
    <t>La Salle</t>
  </si>
  <si>
    <t>Lamb</t>
  </si>
  <si>
    <t>Lee</t>
  </si>
  <si>
    <t>Liberty</t>
  </si>
  <si>
    <t>Lipscomb</t>
  </si>
  <si>
    <t>Llano</t>
  </si>
  <si>
    <t>Loving</t>
  </si>
  <si>
    <t>Lynn</t>
  </si>
  <si>
    <t>Mason</t>
  </si>
  <si>
    <t>Maverick</t>
  </si>
  <si>
    <t>McCulloch</t>
  </si>
  <si>
    <t>McMullen</t>
  </si>
  <si>
    <t>Mills</t>
  </si>
  <si>
    <t>Mitchell</t>
  </si>
  <si>
    <t>Moore</t>
  </si>
  <si>
    <t>Motley</t>
  </si>
  <si>
    <t>Nacogdoches</t>
  </si>
  <si>
    <t>Navarro</t>
  </si>
  <si>
    <t>Newton</t>
  </si>
  <si>
    <t>Nolan</t>
  </si>
  <si>
    <t>Ochiltree</t>
  </si>
  <si>
    <t>Oldham</t>
  </si>
  <si>
    <t>Orange</t>
  </si>
  <si>
    <t>Parmer</t>
  </si>
  <si>
    <t>Pecos</t>
  </si>
  <si>
    <t>Polk</t>
  </si>
  <si>
    <t>Potter</t>
  </si>
  <si>
    <t>Presidio</t>
  </si>
  <si>
    <t>Rains</t>
  </si>
  <si>
    <t>Randall</t>
  </si>
  <si>
    <t>Reagan</t>
  </si>
  <si>
    <t>Real</t>
  </si>
  <si>
    <t>Reeves</t>
  </si>
  <si>
    <t>Roberts</t>
  </si>
  <si>
    <t>Runnels</t>
  </si>
  <si>
    <t>Sabine</t>
  </si>
  <si>
    <t>San Augustine</t>
  </si>
  <si>
    <t>San Jacinto</t>
  </si>
  <si>
    <t>San Saba</t>
  </si>
  <si>
    <t>Scurry</t>
  </si>
  <si>
    <t>Shackelford</t>
  </si>
  <si>
    <t>Shelby</t>
  </si>
  <si>
    <t>Sherman</t>
  </si>
  <si>
    <t>Somervell</t>
  </si>
  <si>
    <t>Starr</t>
  </si>
  <si>
    <t>Stonewall</t>
  </si>
  <si>
    <t>Swisher</t>
  </si>
  <si>
    <t>Taylor</t>
  </si>
  <si>
    <t>Terrell</t>
  </si>
  <si>
    <t>Terry</t>
  </si>
  <si>
    <t>Trinity</t>
  </si>
  <si>
    <t>Tyler</t>
  </si>
  <si>
    <t>Uvalde</t>
  </si>
  <si>
    <t>Val Verde</t>
  </si>
  <si>
    <t>Walker</t>
  </si>
  <si>
    <t>Waller</t>
  </si>
  <si>
    <t>Washington</t>
  </si>
  <si>
    <t>Wheeler</t>
  </si>
  <si>
    <t>Wilson</t>
  </si>
  <si>
    <t>Wood</t>
  </si>
  <si>
    <t>Yoakum</t>
  </si>
  <si>
    <t>Zapata</t>
  </si>
  <si>
    <t>Zavala</t>
  </si>
  <si>
    <t>VOLUME 2 - TAB 1: HOMELESS PARTICIPATION</t>
  </si>
  <si>
    <t>Applicant Legal Name</t>
  </si>
  <si>
    <t>Service Area CoC Region</t>
  </si>
  <si>
    <t xml:space="preserve">Application may receive a maximum of three points for the participation of persons who are Homeless in the Applicant’s program design. </t>
  </si>
  <si>
    <t>A.</t>
  </si>
  <si>
    <r>
      <rPr>
        <sz val="11"/>
        <rFont val="Calibri"/>
        <family val="2"/>
        <scheme val="minor"/>
      </rPr>
      <t xml:space="preserve">An Application may receive a maximum of </t>
    </r>
    <r>
      <rPr>
        <b/>
        <sz val="11"/>
        <rFont val="Calibri"/>
        <family val="2"/>
        <scheme val="minor"/>
      </rPr>
      <t>two points</t>
    </r>
    <r>
      <rPr>
        <sz val="11"/>
        <rFont val="Calibri"/>
        <family val="2"/>
        <scheme val="minor"/>
      </rPr>
      <t xml:space="preserve"> when at least one person who is Homeless or formerly Homeless is a member of or consults with the Applicant's policy-making entity for facilities, services, or assistance under ESG.</t>
    </r>
    <r>
      <rPr>
        <sz val="11"/>
        <color theme="1"/>
        <rFont val="Calibri"/>
        <family val="2"/>
        <scheme val="minor"/>
      </rPr>
      <t xml:space="preserve">
To qualify for points under this criteria, the person must be currently fulfilling the role. </t>
    </r>
  </si>
  <si>
    <t>Name or client number of Program Participant:</t>
  </si>
  <si>
    <t>Dates of membership or consultation:</t>
  </si>
  <si>
    <t>Start Date:</t>
  </si>
  <si>
    <t>End Date:</t>
  </si>
  <si>
    <t>Description of role:</t>
  </si>
  <si>
    <t>Number of points requested under category "Homeless Policy Consultation."</t>
  </si>
  <si>
    <t>B.</t>
  </si>
  <si>
    <r>
      <t xml:space="preserve">An Application may receive a maximum of </t>
    </r>
    <r>
      <rPr>
        <b/>
        <sz val="11"/>
        <color theme="1"/>
        <rFont val="Calibri"/>
        <family val="2"/>
        <scheme val="minor"/>
      </rPr>
      <t>one point</t>
    </r>
    <r>
      <rPr>
        <sz val="11"/>
        <color theme="1"/>
        <rFont val="Calibri"/>
        <family val="2"/>
        <scheme val="minor"/>
      </rPr>
      <t xml:space="preserve"> when at least one person who is Homeless or formerly Homeless is employed in a paid position with duties that include constructing, renovating, maintaining, or operating the Applicant's ESG facilities, or providing services for occupants of its ESG facilities.
To qualify for points under this criteria, the person must be currently fulfilling the role and must be in a </t>
    </r>
    <r>
      <rPr>
        <b/>
        <sz val="11"/>
        <color theme="1"/>
        <rFont val="Calibri"/>
        <family val="2"/>
        <scheme val="minor"/>
      </rPr>
      <t>paid</t>
    </r>
    <r>
      <rPr>
        <sz val="11"/>
        <color theme="1"/>
        <rFont val="Calibri"/>
        <family val="2"/>
        <scheme val="minor"/>
      </rPr>
      <t xml:space="preserve"> position. </t>
    </r>
  </si>
  <si>
    <t>Dates of participation:</t>
  </si>
  <si>
    <t>Description of participation:</t>
  </si>
  <si>
    <t>Number of points requested under category "Homeless Facilities Participation."</t>
  </si>
  <si>
    <t>VOLUME 2 -TAB 2: ORGANIZATIONAL OR MANAGEMENT EXPERIENCE</t>
  </si>
  <si>
    <r>
      <t xml:space="preserve">An Application may be awarded points for the Applicant’s </t>
    </r>
    <r>
      <rPr>
        <b/>
        <sz val="11"/>
        <color theme="1"/>
        <rFont val="Calibri"/>
        <family val="2"/>
        <scheme val="minor"/>
      </rPr>
      <t>OR</t>
    </r>
    <r>
      <rPr>
        <sz val="11"/>
        <color theme="1"/>
        <rFont val="Calibri"/>
        <family val="2"/>
        <scheme val="minor"/>
      </rPr>
      <t xml:space="preserve"> its management’s experience administering federal or State programs.  Select </t>
    </r>
    <r>
      <rPr>
        <b/>
        <sz val="11"/>
        <color theme="1"/>
        <rFont val="Calibri"/>
        <family val="2"/>
        <scheme val="minor"/>
      </rPr>
      <t>ONE</t>
    </r>
    <r>
      <rPr>
        <sz val="11"/>
        <color theme="1"/>
        <rFont val="Calibri"/>
        <family val="2"/>
        <scheme val="minor"/>
      </rPr>
      <t xml:space="preserve"> of the two options below if the Applicant requests points under this criterion. 
</t>
    </r>
    <r>
      <rPr>
        <b/>
        <sz val="11"/>
        <color theme="1"/>
        <rFont val="Calibri"/>
        <family val="2"/>
        <scheme val="minor"/>
      </rPr>
      <t xml:space="preserve">An Application may receive a maximum of: </t>
    </r>
    <r>
      <rPr>
        <sz val="11"/>
        <color theme="1"/>
        <rFont val="Calibri"/>
        <family val="2"/>
        <scheme val="minor"/>
      </rPr>
      <t xml:space="preserve">
A. </t>
    </r>
    <r>
      <rPr>
        <b/>
        <sz val="11"/>
        <color theme="1"/>
        <rFont val="Calibri"/>
        <family val="2"/>
        <scheme val="minor"/>
      </rPr>
      <t>Three points</t>
    </r>
    <r>
      <rPr>
        <sz val="11"/>
        <color theme="1"/>
        <rFont val="Calibri"/>
        <family val="2"/>
        <scheme val="minor"/>
      </rPr>
      <t xml:space="preserve"> for an Applicant or its management staff with at least two but less than four years of experience; or 
B. </t>
    </r>
    <r>
      <rPr>
        <b/>
        <sz val="11"/>
        <color theme="1"/>
        <rFont val="Calibri"/>
        <family val="2"/>
        <scheme val="minor"/>
      </rPr>
      <t>Five points</t>
    </r>
    <r>
      <rPr>
        <sz val="11"/>
        <color theme="1"/>
        <rFont val="Calibri"/>
        <family val="2"/>
        <scheme val="minor"/>
      </rPr>
      <t xml:space="preserve"> for an Applicant or its management staff with at least four but less than six years of experience; or 
C. </t>
    </r>
    <r>
      <rPr>
        <b/>
        <sz val="11"/>
        <color theme="1"/>
        <rFont val="Calibri"/>
        <family val="2"/>
        <scheme val="minor"/>
      </rPr>
      <t>Eight points</t>
    </r>
    <r>
      <rPr>
        <sz val="11"/>
        <color theme="1"/>
        <rFont val="Calibri"/>
        <family val="2"/>
        <scheme val="minor"/>
      </rPr>
      <t xml:space="preserve"> for an Applicant or its management staff with six or more years of experience. </t>
    </r>
  </si>
  <si>
    <t>Source</t>
  </si>
  <si>
    <r>
      <t xml:space="preserve">Option 1 </t>
    </r>
    <r>
      <rPr>
        <b/>
        <u/>
        <sz val="11"/>
        <color indexed="8"/>
        <rFont val="Calibri"/>
        <family val="2"/>
      </rPr>
      <t>or</t>
    </r>
    <r>
      <rPr>
        <b/>
        <sz val="11"/>
        <color indexed="8"/>
        <rFont val="Calibri"/>
        <family val="2"/>
      </rPr>
      <t xml:space="preserve"> 2: Number of points requested under category
 "ORGANIZATIONAL </t>
    </r>
    <r>
      <rPr>
        <b/>
        <u/>
        <sz val="11"/>
        <color indexed="8"/>
        <rFont val="Calibri"/>
        <family val="2"/>
      </rPr>
      <t>OR</t>
    </r>
    <r>
      <rPr>
        <b/>
        <sz val="11"/>
        <color indexed="8"/>
        <rFont val="Calibri"/>
        <family val="2"/>
      </rPr>
      <t xml:space="preserve"> MANAGEMENT EXPERIENCE."</t>
    </r>
  </si>
  <si>
    <t>VOLUME 2 - TAB 3: PERCENTAGE OF PRIOR ESG AWARD EXPENDED</t>
  </si>
  <si>
    <t>Contract 1:</t>
  </si>
  <si>
    <t>Contract 2:</t>
  </si>
  <si>
    <t>Contract 3:</t>
  </si>
  <si>
    <t>Total:</t>
  </si>
  <si>
    <t>1. ESG Annual Contract Number:</t>
  </si>
  <si>
    <t>2. Contract End Date prior to amendment(s):</t>
  </si>
  <si>
    <t>4. Amount of funds voluntarily deobligated from the contract prior to the deadline:</t>
  </si>
  <si>
    <t>5. Total required expenditure:</t>
  </si>
  <si>
    <t>6. Amount of ESG  funds reported as expended as of the Contract End Date prior to amendment(s):</t>
  </si>
  <si>
    <t>Percentage of ESG funds expended prior to amendment(s):</t>
  </si>
  <si>
    <t>B. Point Selection</t>
  </si>
  <si>
    <r>
      <t xml:space="preserve">Applications may receive: 
A. </t>
    </r>
    <r>
      <rPr>
        <b/>
        <sz val="11"/>
        <color theme="1"/>
        <rFont val="Calibri"/>
        <family val="2"/>
        <scheme val="minor"/>
      </rPr>
      <t>Two points</t>
    </r>
    <r>
      <rPr>
        <sz val="11"/>
        <color theme="1"/>
        <rFont val="Calibri"/>
        <family val="2"/>
        <scheme val="minor"/>
      </rPr>
      <t xml:space="preserve"> if the Applicant expended 91-94% of its prior ESG Contract funds as of its closing as stated in the Contract prior to amendments;
B. </t>
    </r>
    <r>
      <rPr>
        <b/>
        <sz val="11"/>
        <color theme="1"/>
        <rFont val="Calibri"/>
        <family val="2"/>
        <scheme val="minor"/>
      </rPr>
      <t>Three points</t>
    </r>
    <r>
      <rPr>
        <sz val="11"/>
        <color theme="1"/>
        <rFont val="Calibri"/>
        <family val="2"/>
        <scheme val="minor"/>
      </rPr>
      <t xml:space="preserve"> if the Applicant expended 95% to less than 100% of its prior ESG Contract funds as of its closing as stated in the Contract prior to amendments; or
C. </t>
    </r>
    <r>
      <rPr>
        <b/>
        <sz val="11"/>
        <color theme="1"/>
        <rFont val="Calibri"/>
        <family val="2"/>
        <scheme val="minor"/>
      </rPr>
      <t>Six points</t>
    </r>
    <r>
      <rPr>
        <sz val="11"/>
        <color theme="1"/>
        <rFont val="Calibri"/>
        <family val="2"/>
        <scheme val="minor"/>
      </rPr>
      <t xml:space="preserve"> if the Applicant expended 100% of its prior ESG Contract funds as of its closing as stated in the Contract prior to amendments.
</t>
    </r>
  </si>
  <si>
    <t>Number of points requested under category "PREVIOUS ESG AWARD".</t>
  </si>
  <si>
    <t>VOLUME 2 - TAB 4: PREVIOUS ESG OUTCOMES</t>
  </si>
  <si>
    <t xml:space="preserve">Street Outreach </t>
  </si>
  <si>
    <t>Emergency Shelter</t>
  </si>
  <si>
    <t>Homeless Prevention</t>
  </si>
  <si>
    <t>Rapid Rehousing</t>
  </si>
  <si>
    <r>
      <t xml:space="preserve">Applicants may select a maximum of twelve points under this scoring criterion:
</t>
    </r>
    <r>
      <rPr>
        <sz val="10"/>
        <color theme="1"/>
        <rFont val="Calibri"/>
        <family val="2"/>
        <scheme val="minor"/>
      </rPr>
      <t xml:space="preserve">A. </t>
    </r>
    <r>
      <rPr>
        <b/>
        <sz val="10"/>
        <color theme="1"/>
        <rFont val="Calibri"/>
        <family val="2"/>
        <scheme val="minor"/>
      </rPr>
      <t>Two points</t>
    </r>
    <r>
      <rPr>
        <sz val="10"/>
        <color theme="1"/>
        <rFont val="Calibri"/>
        <family val="2"/>
        <scheme val="minor"/>
      </rPr>
      <t xml:space="preserve"> if the Applicant submitted the last three reports on or before the Contract end date within the reports' respective reporting deadlines;
B. </t>
    </r>
    <r>
      <rPr>
        <b/>
        <sz val="10"/>
        <color theme="1"/>
        <rFont val="Calibri"/>
        <family val="2"/>
        <scheme val="minor"/>
      </rPr>
      <t>Two points</t>
    </r>
    <r>
      <rPr>
        <sz val="10"/>
        <color theme="1"/>
        <rFont val="Calibri"/>
        <family val="2"/>
        <scheme val="minor"/>
      </rPr>
      <t xml:space="preserve"> if the Applicant met 100% or more of their street outreach target of persons exiting to temporary or transitional or permanent housing destination;
C. </t>
    </r>
    <r>
      <rPr>
        <b/>
        <sz val="10"/>
        <color theme="1"/>
        <rFont val="Calibri"/>
        <family val="2"/>
        <scheme val="minor"/>
      </rPr>
      <t>Two points</t>
    </r>
    <r>
      <rPr>
        <sz val="10"/>
        <color theme="1"/>
        <rFont val="Calibri"/>
        <family val="2"/>
        <scheme val="minor"/>
      </rPr>
      <t xml:space="preserve"> if the Applicant met 100% or more of their emergency shelter exits to permanent housing;   
D. </t>
    </r>
    <r>
      <rPr>
        <b/>
        <sz val="10"/>
        <color theme="1"/>
        <rFont val="Calibri"/>
        <family val="2"/>
        <scheme val="minor"/>
      </rPr>
      <t>Two points</t>
    </r>
    <r>
      <rPr>
        <sz val="10"/>
        <color theme="1"/>
        <rFont val="Calibri"/>
        <family val="2"/>
        <scheme val="minor"/>
      </rPr>
      <t xml:space="preserve"> if the Applicant met 100% or more of their Homeless prevention target for maintaining housing for three months or more;
E. </t>
    </r>
    <r>
      <rPr>
        <b/>
        <sz val="10"/>
        <color theme="1"/>
        <rFont val="Calibri"/>
        <family val="2"/>
        <scheme val="minor"/>
      </rPr>
      <t>Two points</t>
    </r>
    <r>
      <rPr>
        <sz val="10"/>
        <color theme="1"/>
        <rFont val="Calibri"/>
        <family val="2"/>
        <scheme val="minor"/>
      </rPr>
      <t xml:space="preserve"> if the Applicant met 100% or more of their rapid re-housing target for maintaining housing for three months or more; and
F.</t>
    </r>
    <r>
      <rPr>
        <b/>
        <sz val="10"/>
        <color theme="1"/>
        <rFont val="Calibri"/>
        <family val="2"/>
        <scheme val="minor"/>
      </rPr>
      <t xml:space="preserve"> Two points</t>
    </r>
    <r>
      <rPr>
        <sz val="10"/>
        <color theme="1"/>
        <rFont val="Calibri"/>
        <family val="2"/>
        <scheme val="minor"/>
      </rPr>
      <t xml:space="preserve"> if the Applicant met 100% or more of their Match obligation. 
G. </t>
    </r>
    <r>
      <rPr>
        <b/>
        <sz val="10"/>
        <color theme="1"/>
        <rFont val="Calibri"/>
        <family val="2"/>
        <scheme val="minor"/>
      </rPr>
      <t>Twelve points</t>
    </r>
    <r>
      <rPr>
        <sz val="10"/>
        <color theme="1"/>
        <rFont val="Calibri"/>
        <family val="2"/>
        <scheme val="minor"/>
      </rPr>
      <t xml:space="preserve"> if the Applicant has not previously been awarded an ESG Annual Contract closed within 12 months prior to the date of the Application deadline</t>
    </r>
  </si>
  <si>
    <t>Number of points requested under category "PREVIOUS ESG OUTCOME"</t>
  </si>
  <si>
    <t>VOLUME 2 -  TAB 5: PREVIOUS MONITORING REPORTS</t>
  </si>
  <si>
    <t>A. Point Selection</t>
  </si>
  <si>
    <t xml:space="preserve">Applicants must select points from the most restrictive of applicable point categories.  Applicants may not combine points to achieve a higher score. </t>
  </si>
  <si>
    <r>
      <t>A. Application may be awarded</t>
    </r>
    <r>
      <rPr>
        <b/>
        <sz val="11"/>
        <color theme="1"/>
        <rFont val="Calibri"/>
        <family val="2"/>
        <scheme val="minor"/>
      </rPr>
      <t xml:space="preserve"> five</t>
    </r>
    <r>
      <rPr>
        <sz val="11"/>
        <color theme="1"/>
        <rFont val="Calibri"/>
        <family val="2"/>
        <scheme val="minor"/>
      </rPr>
      <t xml:space="preserve"> points if the Applicant has not received any monitoring Findings, including Applicants with no previous monitoring history.</t>
    </r>
  </si>
  <si>
    <r>
      <t xml:space="preserve">B. Applications may be awarded not more than </t>
    </r>
    <r>
      <rPr>
        <b/>
        <sz val="11"/>
        <color theme="1"/>
        <rFont val="Calibri"/>
        <family val="2"/>
        <scheme val="minor"/>
      </rPr>
      <t>three</t>
    </r>
    <r>
      <rPr>
        <sz val="11"/>
        <color theme="1"/>
        <rFont val="Calibri"/>
        <family val="2"/>
        <scheme val="minor"/>
      </rPr>
      <t xml:space="preserve"> points if the monitoring history has a close-out letter that included Findings, but the Findings were not related to Household eligibility or violations of procurement requirements.</t>
    </r>
  </si>
  <si>
    <r>
      <t xml:space="preserve">C. Applications may be awarded not more than </t>
    </r>
    <r>
      <rPr>
        <b/>
        <sz val="11"/>
        <color theme="1"/>
        <rFont val="Calibri"/>
        <family val="2"/>
        <scheme val="minor"/>
      </rPr>
      <t>two</t>
    </r>
    <r>
      <rPr>
        <sz val="11"/>
        <color theme="1"/>
        <rFont val="Calibri"/>
        <family val="2"/>
        <scheme val="minor"/>
      </rPr>
      <t xml:space="preserve"> points if the monitoring history has a close-out letter that included Findings related to Household eligibility.</t>
    </r>
  </si>
  <si>
    <r>
      <t xml:space="preserve">D.  Applications may be awarded not more than </t>
    </r>
    <r>
      <rPr>
        <b/>
        <sz val="11"/>
        <color theme="1"/>
        <rFont val="Calibri"/>
        <family val="2"/>
        <scheme val="minor"/>
      </rPr>
      <t>one</t>
    </r>
    <r>
      <rPr>
        <sz val="11"/>
        <color theme="1"/>
        <rFont val="Calibri"/>
        <family val="2"/>
        <scheme val="minor"/>
      </rPr>
      <t xml:space="preserve"> point if the monitoring history has a monitoring close-out letter that included Findings related to violations of procurement requirements.</t>
    </r>
  </si>
  <si>
    <r>
      <t xml:space="preserve">E. </t>
    </r>
    <r>
      <rPr>
        <b/>
        <sz val="11"/>
        <color theme="1"/>
        <rFont val="Calibri"/>
        <family val="2"/>
        <scheme val="minor"/>
      </rPr>
      <t xml:space="preserve">Zero </t>
    </r>
    <r>
      <rPr>
        <sz val="11"/>
        <color theme="1"/>
        <rFont val="Calibri"/>
        <family val="2"/>
        <scheme val="minor"/>
      </rPr>
      <t xml:space="preserve">points may be awarded under this criterion if the Applicant received a Finding resulting in disallowed costs in excess of $5,000 which required repayment to the Department.  </t>
    </r>
  </si>
  <si>
    <t xml:space="preserve">Number of points requested under category "PREVIOUS MONITORING REPORTS," 
including Applicants with no previous monitoring history. </t>
  </si>
  <si>
    <t>VOLUME 2 - TAB 6: PRIORITY FOR CERTAIN COMMUNITIES</t>
  </si>
  <si>
    <r>
      <t>Applications for all Activity types may receive</t>
    </r>
    <r>
      <rPr>
        <b/>
        <sz val="11"/>
        <color theme="1"/>
        <rFont val="Calibri"/>
        <family val="2"/>
        <scheme val="minor"/>
      </rPr>
      <t xml:space="preserve"> two points</t>
    </r>
    <r>
      <rPr>
        <sz val="11"/>
        <color theme="1"/>
        <rFont val="Calibri"/>
        <family val="2"/>
        <scheme val="minor"/>
      </rPr>
      <t xml:space="preserve"> if at least one colonia is included in the service area identified in the Application.</t>
    </r>
  </si>
  <si>
    <t>Counties with no TDHCA or HUD ESG funding in previous federal fiscal year</t>
  </si>
  <si>
    <t>Number of points requested under category "PRIORITY FOR CERTAIN COMMUNITIES".</t>
  </si>
  <si>
    <t>Bee</t>
  </si>
  <si>
    <t>San Patricio</t>
  </si>
  <si>
    <t>Cameron</t>
  </si>
  <si>
    <t>Jim Wells</t>
  </si>
  <si>
    <t>Webb</t>
  </si>
  <si>
    <t>Willacy</t>
  </si>
  <si>
    <t>Nueces</t>
  </si>
  <si>
    <t>El Paso</t>
  </si>
  <si>
    <t>Hidalgo</t>
  </si>
  <si>
    <t>VOLUME 2 - TAB 7: PREVIOUSLY UNSERVED AREAS</t>
  </si>
  <si>
    <r>
      <t xml:space="preserve">Applications may receive a maximum of </t>
    </r>
    <r>
      <rPr>
        <b/>
        <sz val="11"/>
        <rFont val="Calibri"/>
        <family val="2"/>
        <scheme val="minor"/>
      </rPr>
      <t>10 points</t>
    </r>
    <r>
      <rPr>
        <sz val="11"/>
        <rFont val="Calibri"/>
        <family val="2"/>
        <scheme val="minor"/>
      </rPr>
      <t xml:space="preserve"> for provision of ESG services if at least one county in the Service Area included in the Application has not received ESG funds from the Department or directly from HUD within the previous federal funding year for services.</t>
    </r>
  </si>
  <si>
    <t>A. Qualifying Counties</t>
  </si>
  <si>
    <t xml:space="preserve">A listing of counties that do not qualify as previously unserved for point selection is included in the ASPM. </t>
  </si>
  <si>
    <t>Ten points if at least one county in the Service Area has not received ESG funds within the previous federal funding year.</t>
  </si>
  <si>
    <t>Number of points requested under category "PREVIOUSLY UNSERVED AREAS".</t>
  </si>
  <si>
    <t>Use Arrow keys to complete form</t>
  </si>
  <si>
    <t>VOLUME 2 - TAB 8: VOLUME 2 SUBMISSION CHECKLIST</t>
  </si>
  <si>
    <t>The PDF copy of the Application must be Bookmarked with numbered tabs according to the checklist detailed below.</t>
  </si>
  <si>
    <r>
      <t>A.</t>
    </r>
    <r>
      <rPr>
        <b/>
        <sz val="7"/>
        <color indexed="8"/>
        <rFont val="Calibri"/>
        <family val="2"/>
      </rPr>
      <t xml:space="preserve">     </t>
    </r>
    <r>
      <rPr>
        <b/>
        <sz val="11"/>
        <color indexed="8"/>
        <rFont val="Calibri"/>
        <family val="2"/>
      </rPr>
      <t>APPLICATION CHECKLIST FOR APPLICATION .PDF FILE</t>
    </r>
  </si>
  <si>
    <t>Tab Number</t>
  </si>
  <si>
    <t>Item</t>
  </si>
  <si>
    <t>Tab completed or N/A</t>
  </si>
  <si>
    <t>Self Score</t>
  </si>
  <si>
    <t>Homeless Participation - Policy Consultation</t>
  </si>
  <si>
    <t>Homeless Participation - Facilities</t>
  </si>
  <si>
    <t>Yes</t>
  </si>
  <si>
    <t>Organizational or Management Experience</t>
  </si>
  <si>
    <t>No</t>
  </si>
  <si>
    <t xml:space="preserve">     Support Documentation</t>
  </si>
  <si>
    <t>N/A</t>
  </si>
  <si>
    <t>Percentage of Prior ESG Award Expended</t>
  </si>
  <si>
    <t>Previous ESG Reporting and Outcomes</t>
  </si>
  <si>
    <t>Previous Monitoring Reports</t>
  </si>
  <si>
    <t>Priority for Certain Communities</t>
  </si>
  <si>
    <t>Previously Unserved Areas</t>
  </si>
  <si>
    <t>APPLICANT TOTAL SELF SCORE FOR UNIFORM SELECTION CRITERIA:</t>
  </si>
  <si>
    <t>OrgName</t>
  </si>
  <si>
    <t>COC</t>
  </si>
  <si>
    <t>HomelessPrgDesParticipant</t>
  </si>
  <si>
    <t>HPDStart</t>
  </si>
  <si>
    <t>HPDEnd</t>
  </si>
  <si>
    <t>HPDDesc</t>
  </si>
  <si>
    <t>HPDPoints</t>
  </si>
  <si>
    <t>HomelessPrgConstruct</t>
  </si>
  <si>
    <t>HPCStart</t>
  </si>
  <si>
    <t>HPCEnd</t>
  </si>
  <si>
    <t>HPCDesc</t>
  </si>
  <si>
    <t>HPCPoints</t>
  </si>
  <si>
    <t>POINTSMgmtExp</t>
  </si>
  <si>
    <t>Contract1Nbr</t>
  </si>
  <si>
    <t>Contract1EndDate</t>
  </si>
  <si>
    <t>Contract1Amt</t>
  </si>
  <si>
    <t>Contract1DeobAmt</t>
  </si>
  <si>
    <t>Contract1AmtExpend</t>
  </si>
  <si>
    <t>Contract2Nbr</t>
  </si>
  <si>
    <t>Contract2EndDate</t>
  </si>
  <si>
    <t>Contract2Amt</t>
  </si>
  <si>
    <t>Contract2DeobAmt</t>
  </si>
  <si>
    <t>Contract2AmtExpend</t>
  </si>
  <si>
    <t>Contract3Nbr</t>
  </si>
  <si>
    <t>Contract3EndDate</t>
  </si>
  <si>
    <t>Contract3Amt</t>
  </si>
  <si>
    <t>Contract3DeobAmt</t>
  </si>
  <si>
    <t>Contract3AmtExpend</t>
  </si>
  <si>
    <t>ESGAwardPOINTS</t>
  </si>
  <si>
    <t>PrevOutSE</t>
  </si>
  <si>
    <t>MetSEtarget</t>
  </si>
  <si>
    <t>PrevOUtES</t>
  </si>
  <si>
    <t>MetESTarget</t>
  </si>
  <si>
    <t>PrevOutHP</t>
  </si>
  <si>
    <t>MetHPTarget</t>
  </si>
  <si>
    <t>PrevOUtRRH</t>
  </si>
  <si>
    <t>MetRRHTarget</t>
  </si>
  <si>
    <t>Contract1RptsSubmitted</t>
  </si>
  <si>
    <t>Contract2RptsSubmitted</t>
  </si>
  <si>
    <t>Contract3RptsSubmitted</t>
  </si>
  <si>
    <t>Contract1SOTarget</t>
  </si>
  <si>
    <t>Contract1SOOutcome</t>
  </si>
  <si>
    <t>Contract2SOTarget</t>
  </si>
  <si>
    <t>Contract2SOOutcome</t>
  </si>
  <si>
    <t>Contract3SOTarget</t>
  </si>
  <si>
    <t>Contract3SOOutcome</t>
  </si>
  <si>
    <t>Contract1ESTarget</t>
  </si>
  <si>
    <t>Contract1ESOutcome</t>
  </si>
  <si>
    <t>Contract2ESTarget</t>
  </si>
  <si>
    <t>Contract2ESOutcome</t>
  </si>
  <si>
    <t>Contract3ESTarget</t>
  </si>
  <si>
    <t>Contract3ESOutcome</t>
  </si>
  <si>
    <t>Contract1HPTarget</t>
  </si>
  <si>
    <t>Contract1HPOutcome</t>
  </si>
  <si>
    <t>Contract2HPTarget</t>
  </si>
  <si>
    <t>Contract2HPOutcome</t>
  </si>
  <si>
    <t>Contract3HPTarget</t>
  </si>
  <si>
    <t>Contract3HPOutcome</t>
  </si>
  <si>
    <t>Contract1RRHTarget</t>
  </si>
  <si>
    <t>Contract1RRHOutcome</t>
  </si>
  <si>
    <t>Contract2RRHTarget</t>
  </si>
  <si>
    <t>Contract2RRHOutcome</t>
  </si>
  <si>
    <t>Contract3RRHTarget</t>
  </si>
  <si>
    <t>Contract3RRHOutcome</t>
  </si>
  <si>
    <t>PrevESGOutcomePOINTS</t>
  </si>
  <si>
    <t>PrevMonRptPOINTS</t>
  </si>
  <si>
    <t>SvcAreaAtacosta</t>
  </si>
  <si>
    <t>SvcAreaBandera</t>
  </si>
  <si>
    <t>SvcAreaBee</t>
  </si>
  <si>
    <t>SvcAreaBrewster</t>
  </si>
  <si>
    <t>SvcAreaBrooks</t>
  </si>
  <si>
    <t>SvcAreaCameron</t>
  </si>
  <si>
    <t>SvcAreaCrane</t>
  </si>
  <si>
    <t>SvcAreaCulberson</t>
  </si>
  <si>
    <t>SvcAreaDimmit</t>
  </si>
  <si>
    <t>SvcAreaDuval</t>
  </si>
  <si>
    <t>SvcAreaEdwards</t>
  </si>
  <si>
    <t>SvcAreaElPaso</t>
  </si>
  <si>
    <t>SvcAreaFrio</t>
  </si>
  <si>
    <t>SvcAreaHidalgo</t>
  </si>
  <si>
    <t>SvcAreaHudspeth</t>
  </si>
  <si>
    <t>SvcAreaJeffDavis</t>
  </si>
  <si>
    <t>SvcAreaJimHogg</t>
  </si>
  <si>
    <t>SvcAreaJimWells</t>
  </si>
  <si>
    <t>SvcAreaKinney</t>
  </si>
  <si>
    <t>SvcAreaLaSalle</t>
  </si>
  <si>
    <t>SvcAreaMaverick</t>
  </si>
  <si>
    <t>SvcAreaMedina</t>
  </si>
  <si>
    <t>SvcAreaNueces</t>
  </si>
  <si>
    <t>SvcAreaPecos</t>
  </si>
  <si>
    <t>SvcAreaPresidio</t>
  </si>
  <si>
    <t>SvcAreaReal</t>
  </si>
  <si>
    <t>SvcAreaReeves</t>
  </si>
  <si>
    <t>SvcAreaSanPatricio</t>
  </si>
  <si>
    <t>SvcAreaStarr</t>
  </si>
  <si>
    <t>SvcAreaTerrell</t>
  </si>
  <si>
    <t>SvcAreaUvalde</t>
  </si>
  <si>
    <t>SvcAreaValVerde</t>
  </si>
  <si>
    <t>SvcAreaWard</t>
  </si>
  <si>
    <t>SvcAreaWebb</t>
  </si>
  <si>
    <t>SvcAreaWillacy</t>
  </si>
  <si>
    <t>SvcAreaWinkler</t>
  </si>
  <si>
    <t>SvcAreaUpton</t>
  </si>
  <si>
    <t>SvcAreaZapata</t>
  </si>
  <si>
    <t>SvcAreaZavala</t>
  </si>
  <si>
    <t>CommunitesPOINTS</t>
  </si>
  <si>
    <t>CountyPOINTS</t>
  </si>
  <si>
    <t>Tab1</t>
  </si>
  <si>
    <t>Tab2</t>
  </si>
  <si>
    <t>Tab2a</t>
  </si>
  <si>
    <t>Tab3</t>
  </si>
  <si>
    <t>Tab4</t>
  </si>
  <si>
    <t>Tab5</t>
  </si>
  <si>
    <t>Tab6</t>
  </si>
  <si>
    <t>Tab7</t>
  </si>
  <si>
    <t>ProgName</t>
  </si>
  <si>
    <t>AwardYear</t>
  </si>
  <si>
    <t>GrantTerm</t>
  </si>
  <si>
    <t>NoESG</t>
  </si>
  <si>
    <t>NoTDHCAESG</t>
  </si>
  <si>
    <t>Applicant is requesting points under:</t>
  </si>
  <si>
    <t>Organizational Experience</t>
  </si>
  <si>
    <t>Management Experience</t>
  </si>
  <si>
    <t>3. Original amount of ESG award prior to amendment(s):</t>
  </si>
  <si>
    <t>Tab2-2</t>
  </si>
  <si>
    <t>607 Colonias</t>
  </si>
  <si>
    <t>Counties with at least one Colonia within Service Area</t>
  </si>
  <si>
    <t xml:space="preserve"> </t>
  </si>
  <si>
    <r>
      <t xml:space="preserve">Application may receive a maximum of six points for the Applicant’s past expenditure performance of </t>
    </r>
    <r>
      <rPr>
        <b/>
        <u/>
        <sz val="11"/>
        <color theme="1"/>
        <rFont val="Calibri"/>
        <family val="2"/>
        <scheme val="minor"/>
      </rPr>
      <t>ESG Annual</t>
    </r>
    <r>
      <rPr>
        <b/>
        <sz val="11"/>
        <color theme="1"/>
        <rFont val="Calibri"/>
        <family val="2"/>
        <scheme val="minor"/>
      </rPr>
      <t xml:space="preserve"> funds proportionate to the award of funds from TDHCA to the Applicant.</t>
    </r>
  </si>
  <si>
    <r>
      <rPr>
        <b/>
        <sz val="11"/>
        <color theme="1"/>
        <rFont val="Calibri"/>
        <family val="2"/>
        <scheme val="minor"/>
      </rPr>
      <t xml:space="preserve">CoC Service Area
</t>
    </r>
    <r>
      <rPr>
        <sz val="9"/>
        <color theme="1"/>
        <rFont val="Calibri"/>
        <family val="2"/>
        <scheme val="minor"/>
      </rPr>
      <t>(autofilled from 2-1 Homeless Participation)</t>
    </r>
  </si>
  <si>
    <r>
      <rPr>
        <b/>
        <sz val="11"/>
        <color theme="1"/>
        <rFont val="Calibri"/>
        <family val="2"/>
        <scheme val="minor"/>
      </rPr>
      <t>To be awarded the two points, at least one colonia must be listed in the service area identified in the Application.  Applicants awarded points under this category will be contractually required to maintain a service area that includes at least one colonia</t>
    </r>
    <r>
      <rPr>
        <sz val="11"/>
        <color theme="1"/>
        <rFont val="Calibri"/>
        <family val="2"/>
        <scheme val="minor"/>
      </rPr>
      <t>.  
Select a county from the drop down below that is included in the service area as stated in Volume 1 Tab 3 which include at least one colonia for which points are requested under this criterion. If there are no qualifying counties in your service area the you are not eligible to claim points under this criterion. If you serve a Colonia that is not listed below, please enter the Colonia name and issued M-Number under Other.</t>
    </r>
  </si>
  <si>
    <r>
      <rPr>
        <b/>
        <sz val="10"/>
        <color theme="1"/>
        <rFont val="Calibri"/>
        <family val="2"/>
        <scheme val="minor"/>
      </rPr>
      <t>CoC Service Area</t>
    </r>
    <r>
      <rPr>
        <sz val="10"/>
        <color theme="1"/>
        <rFont val="Calibri"/>
        <family val="2"/>
        <scheme val="minor"/>
      </rPr>
      <t xml:space="preserve"> </t>
    </r>
    <r>
      <rPr>
        <sz val="9"/>
        <color theme="1"/>
        <rFont val="Calibri"/>
        <family val="2"/>
        <scheme val="minor"/>
      </rPr>
      <t>(autofilled from 2-1 Homeless Participation)</t>
    </r>
  </si>
  <si>
    <t>Select one County included in the Applicant's Service Area (Volume 1 - Tab 4) which qualify the Application to request points for this criterion.</t>
  </si>
  <si>
    <t>TOTAL</t>
  </si>
  <si>
    <r>
      <rPr>
        <b/>
        <sz val="11"/>
        <color theme="1"/>
        <rFont val="Calibri"/>
        <family val="2"/>
        <scheme val="minor"/>
      </rPr>
      <t>1.</t>
    </r>
    <r>
      <rPr>
        <sz val="11"/>
        <color theme="1"/>
        <rFont val="Calibri"/>
        <family val="2"/>
        <scheme val="minor"/>
      </rPr>
      <t xml:space="preserve"> Applicant was funded for the following Program Participant services under a contract which closed within 12 months from the Application deadline:</t>
    </r>
  </si>
  <si>
    <r>
      <rPr>
        <b/>
        <sz val="11"/>
        <color theme="1"/>
        <rFont val="Calibri"/>
        <family val="2"/>
        <scheme val="minor"/>
      </rPr>
      <t>2.</t>
    </r>
    <r>
      <rPr>
        <sz val="11"/>
        <color theme="1"/>
        <rFont val="Calibri"/>
        <family val="2"/>
        <scheme val="minor"/>
      </rPr>
      <t xml:space="preserve"> ESG Contract Number:</t>
    </r>
  </si>
  <si>
    <r>
      <rPr>
        <b/>
        <sz val="11"/>
        <color theme="1"/>
        <rFont val="Calibri"/>
        <family val="2"/>
        <scheme val="minor"/>
      </rPr>
      <t>3.</t>
    </r>
    <r>
      <rPr>
        <sz val="11"/>
        <color theme="1"/>
        <rFont val="Calibri"/>
        <family val="2"/>
        <scheme val="minor"/>
      </rPr>
      <t xml:space="preserve"> Applicant submitted the last three reports  on or before the reporting deadline </t>
    </r>
  </si>
  <si>
    <r>
      <rPr>
        <b/>
        <sz val="11"/>
        <color theme="1"/>
        <rFont val="Calibri"/>
        <family val="2"/>
        <scheme val="minor"/>
      </rPr>
      <t>4.</t>
    </r>
    <r>
      <rPr>
        <sz val="11"/>
        <color theme="1"/>
        <rFont val="Calibri"/>
        <family val="2"/>
        <scheme val="minor"/>
      </rPr>
      <t xml:space="preserve"> Applicant met 100% or more of their Match obligation</t>
    </r>
  </si>
  <si>
    <t>TX-625 Lubbock CoC</t>
  </si>
  <si>
    <t>SALubbock</t>
  </si>
  <si>
    <t>Galveston</t>
  </si>
  <si>
    <t>Grimes</t>
  </si>
  <si>
    <t>Johnson</t>
  </si>
  <si>
    <t>Medina</t>
  </si>
  <si>
    <t>Rockwall</t>
  </si>
  <si>
    <t xml:space="preserve">A. ESG Annual Contracts closed on or after June 25, 2025: </t>
  </si>
  <si>
    <t>A. ESG Annual Contracts closed on or after June 25, 2025:</t>
  </si>
  <si>
    <t>An Applicant may receive a maximum of twelve points for its prior timeliness of reports and performance achieved for previously awarded ESG Annual Contract(s) that closed within 12 months prior to June 25, 2026.</t>
  </si>
  <si>
    <r>
      <t xml:space="preserve">Applications may receive a maximum of </t>
    </r>
    <r>
      <rPr>
        <b/>
        <sz val="11"/>
        <color theme="1"/>
        <rFont val="Calibri"/>
        <family val="2"/>
        <scheme val="minor"/>
      </rPr>
      <t>five</t>
    </r>
    <r>
      <rPr>
        <sz val="11"/>
        <color theme="1"/>
        <rFont val="Calibri"/>
        <family val="2"/>
        <scheme val="minor"/>
      </rPr>
      <t xml:space="preserve"> points for the Applicant’s previous ESG </t>
    </r>
    <r>
      <rPr>
        <b/>
        <sz val="11"/>
        <color theme="1"/>
        <rFont val="Calibri"/>
        <family val="2"/>
        <scheme val="minor"/>
      </rPr>
      <t>and</t>
    </r>
    <r>
      <rPr>
        <sz val="11"/>
        <color theme="1"/>
        <rFont val="Calibri"/>
        <family val="2"/>
        <scheme val="minor"/>
      </rPr>
      <t xml:space="preserve"> federally funded Special Allocation program monitoring history. The Department will consider the monitoring history for three years before the date that Applications are first accepted under the NOFA when determining the points awarded under this criterion. Findings that were subsequently rescinded will not be considered Findings for the purposes of this scoring criterion.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</si>
</sst>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m/d/yy;@"/>
    <numFmt numFmtId="165" formatCode="mm/dd/yy;@"/>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indexed="8"/>
      <name val="Calibri"/>
      <family val="2"/>
    </font>
    <font>
      <u/>
      <sz val="11"/>
      <color theme="1"/>
      <name val="Calibri"/>
      <family val="2"/>
      <scheme val="minor"/>
    </font>
    <font>
      <b/>
      <sz val="12"/>
      <color theme="1"/>
      <name val="Calibri"/>
      <family val="2"/>
      <scheme val="minor"/>
    </font>
    <font>
      <sz val="12"/>
      <color theme="1"/>
      <name val="Calibri"/>
      <family val="2"/>
      <scheme val="minor"/>
    </font>
    <font>
      <sz val="11"/>
      <color theme="1"/>
      <name val="Times New Roman"/>
      <family val="1"/>
    </font>
    <font>
      <b/>
      <sz val="7"/>
      <color indexed="8"/>
      <name val="Calibri"/>
      <family val="2"/>
    </font>
    <font>
      <u/>
      <sz val="11"/>
      <color theme="10"/>
      <name val="Calibri"/>
      <family val="2"/>
    </font>
    <font>
      <u/>
      <sz val="11"/>
      <color theme="10"/>
      <name val="Calibri"/>
      <family val="2"/>
      <scheme val="minor"/>
    </font>
    <font>
      <sz val="11"/>
      <name val="Calibri"/>
      <family val="2"/>
      <scheme val="minor"/>
    </font>
    <font>
      <b/>
      <sz val="1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b/>
      <sz val="9"/>
      <color theme="1"/>
      <name val="Calibri"/>
      <family val="2"/>
      <scheme val="minor"/>
    </font>
    <font>
      <sz val="8"/>
      <color theme="0"/>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b/>
      <u/>
      <sz val="11"/>
      <color indexed="8"/>
      <name val="Calibri"/>
      <family val="2"/>
    </font>
    <font>
      <b/>
      <u/>
      <sz val="11"/>
      <color theme="1"/>
      <name val="Calibri"/>
      <family val="2"/>
      <scheme val="minor"/>
    </font>
    <font>
      <sz val="24"/>
      <color theme="0"/>
      <name val="Segoe UI Symbol"/>
      <family val="2"/>
    </font>
    <font>
      <sz val="9"/>
      <color theme="1"/>
      <name val="Calibri"/>
      <family val="2"/>
      <scheme val="minor"/>
    </font>
    <font>
      <b/>
      <sz val="10"/>
      <color rgb="FFFF0000"/>
      <name val="Calibri"/>
      <family val="2"/>
      <scheme val="minor"/>
    </font>
    <font>
      <sz val="10"/>
      <color rgb="FFFF0000"/>
      <name val="Calibri"/>
      <family val="2"/>
      <scheme val="minor"/>
    </font>
    <font>
      <b/>
      <i/>
      <sz val="11"/>
      <color rgb="FFFF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s>
  <borders count="22">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s>
  <cellStyleXfs count="4">
    <xf numFmtId="0" fontId="0"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14" fillId="0" borderId="0"/>
  </cellStyleXfs>
  <cellXfs count="366">
    <xf numFmtId="0" fontId="0" fillId="0" borderId="0" xfId="0"/>
    <xf numFmtId="0" fontId="0" fillId="0" borderId="0" xfId="0" applyFont="1"/>
    <xf numFmtId="0" fontId="0" fillId="0" borderId="0" xfId="0" applyFont="1" applyBorder="1" applyAlignment="1" applyProtection="1">
      <alignment vertical="top" wrapText="1"/>
    </xf>
    <xf numFmtId="0" fontId="0" fillId="0" borderId="5" xfId="0" applyFont="1" applyBorder="1" applyAlignment="1" applyProtection="1">
      <alignment vertical="top"/>
    </xf>
    <xf numFmtId="0" fontId="2" fillId="0" borderId="0" xfId="0" applyFont="1"/>
    <xf numFmtId="0" fontId="0" fillId="0" borderId="0" xfId="0" applyFont="1" applyProtection="1"/>
    <xf numFmtId="0" fontId="8" fillId="0" borderId="0" xfId="0" applyFont="1" applyAlignment="1">
      <alignment horizontal="left" wrapText="1"/>
    </xf>
    <xf numFmtId="0" fontId="0" fillId="0" borderId="0" xfId="0" applyFont="1" applyAlignment="1">
      <alignment horizontal="left" wrapText="1"/>
    </xf>
    <xf numFmtId="0" fontId="7" fillId="0" borderId="0" xfId="0" applyFont="1" applyAlignment="1">
      <alignment horizontal="justify" wrapText="1"/>
    </xf>
    <xf numFmtId="0" fontId="0" fillId="0" borderId="0" xfId="0" applyProtection="1"/>
    <xf numFmtId="0" fontId="2" fillId="0" borderId="9" xfId="0" applyFont="1" applyBorder="1" applyAlignment="1" applyProtection="1">
      <alignment horizontal="center" vertical="top" wrapText="1"/>
    </xf>
    <xf numFmtId="0" fontId="0" fillId="5" borderId="0" xfId="0" applyFont="1" applyFill="1" applyProtection="1"/>
    <xf numFmtId="0" fontId="2" fillId="0" borderId="8" xfId="0" applyFont="1" applyBorder="1" applyAlignment="1" applyProtection="1">
      <alignment horizontal="center" wrapText="1"/>
    </xf>
    <xf numFmtId="0" fontId="11" fillId="0" borderId="0" xfId="1" applyFont="1" applyAlignment="1" applyProtection="1"/>
    <xf numFmtId="0" fontId="0" fillId="0" borderId="0" xfId="0" applyFill="1" applyBorder="1" applyAlignment="1" applyProtection="1">
      <alignment wrapText="1"/>
      <protection locked="0"/>
    </xf>
    <xf numFmtId="0" fontId="0" fillId="0" borderId="0" xfId="0" applyFont="1" applyFill="1" applyBorder="1"/>
    <xf numFmtId="0" fontId="2" fillId="0" borderId="0" xfId="0" applyFont="1" applyFill="1" applyBorder="1"/>
    <xf numFmtId="0" fontId="5" fillId="0" borderId="0" xfId="0" applyFont="1" applyFill="1" applyBorder="1"/>
    <xf numFmtId="0" fontId="3" fillId="0" borderId="0" xfId="0" applyFont="1" applyProtection="1"/>
    <xf numFmtId="0" fontId="0" fillId="0" borderId="0" xfId="0" applyFont="1" applyAlignment="1" applyProtection="1">
      <alignment vertical="center" wrapText="1"/>
    </xf>
    <xf numFmtId="0" fontId="0" fillId="0" borderId="11" xfId="0" applyBorder="1" applyAlignment="1">
      <alignment horizontal="center" vertical="top" wrapText="1"/>
    </xf>
    <xf numFmtId="0" fontId="0" fillId="0" borderId="12" xfId="0" applyBorder="1" applyAlignment="1"/>
    <xf numFmtId="0" fontId="0" fillId="0" borderId="11" xfId="0" applyFont="1" applyBorder="1" applyAlignment="1"/>
    <xf numFmtId="42" fontId="0" fillId="0" borderId="12" xfId="0" applyNumberFormat="1" applyBorder="1" applyAlignment="1"/>
    <xf numFmtId="10" fontId="2" fillId="0" borderId="0" xfId="0" applyNumberFormat="1" applyFont="1" applyFill="1" applyBorder="1" applyAlignment="1" applyProtection="1">
      <alignment horizontal="right" vertical="top" wrapText="1"/>
    </xf>
    <xf numFmtId="0" fontId="2" fillId="0" borderId="0" xfId="0" applyFont="1" applyBorder="1" applyAlignment="1">
      <alignment horizontal="right" vertical="top" wrapText="1"/>
    </xf>
    <xf numFmtId="0" fontId="2" fillId="0" borderId="0" xfId="0" applyFont="1" applyBorder="1" applyAlignment="1">
      <alignment horizontal="right"/>
    </xf>
    <xf numFmtId="9" fontId="0" fillId="0" borderId="0" xfId="2" applyFont="1" applyBorder="1"/>
    <xf numFmtId="0" fontId="0" fillId="0" borderId="0" xfId="0" applyFont="1" applyBorder="1" applyProtection="1"/>
    <xf numFmtId="0" fontId="0" fillId="0" borderId="0" xfId="0" applyFont="1" applyBorder="1" applyAlignment="1" applyProtection="1">
      <alignment wrapText="1"/>
    </xf>
    <xf numFmtId="0" fontId="0" fillId="0" borderId="3" xfId="0" applyBorder="1" applyAlignment="1" applyProtection="1"/>
    <xf numFmtId="42" fontId="0" fillId="0" borderId="3" xfId="0" applyNumberFormat="1" applyBorder="1" applyAlignment="1" applyProtection="1"/>
    <xf numFmtId="0" fontId="2" fillId="0" borderId="0" xfId="0" applyFont="1" applyBorder="1" applyAlignment="1" applyProtection="1">
      <alignment horizontal="right"/>
    </xf>
    <xf numFmtId="0" fontId="2" fillId="0" borderId="0" xfId="0" applyFont="1" applyBorder="1" applyProtection="1"/>
    <xf numFmtId="0" fontId="2" fillId="0" borderId="0" xfId="0" applyFont="1" applyProtection="1"/>
    <xf numFmtId="0" fontId="0" fillId="0" borderId="1" xfId="0" applyFont="1" applyBorder="1" applyAlignment="1" applyProtection="1">
      <alignment horizontal="centerContinuous"/>
    </xf>
    <xf numFmtId="0" fontId="0" fillId="7" borderId="8" xfId="0" applyFont="1" applyFill="1" applyBorder="1" applyProtection="1">
      <protection locked="0"/>
    </xf>
    <xf numFmtId="0" fontId="2" fillId="0" borderId="8" xfId="0" applyFont="1" applyFill="1" applyBorder="1" applyAlignment="1" applyProtection="1">
      <alignment horizontal="center" wrapText="1"/>
    </xf>
    <xf numFmtId="9" fontId="15" fillId="0" borderId="3" xfId="2" applyFont="1" applyBorder="1" applyAlignment="1" applyProtection="1"/>
    <xf numFmtId="9" fontId="2" fillId="0" borderId="1" xfId="0" applyNumberFormat="1" applyFont="1" applyFill="1" applyBorder="1" applyAlignment="1" applyProtection="1">
      <alignment horizontal="left" vertical="top" wrapText="1"/>
      <protection locked="0"/>
    </xf>
    <xf numFmtId="9" fontId="16" fillId="0" borderId="1" xfId="2" applyFont="1" applyFill="1" applyBorder="1" applyAlignment="1" applyProtection="1"/>
    <xf numFmtId="9" fontId="2" fillId="0" borderId="15" xfId="0" applyNumberFormat="1" applyFont="1" applyFill="1" applyBorder="1" applyAlignment="1" applyProtection="1">
      <alignment horizontal="left" vertical="top" wrapText="1"/>
      <protection locked="0"/>
    </xf>
    <xf numFmtId="9" fontId="0" fillId="4" borderId="1" xfId="0" applyNumberFormat="1" applyFill="1" applyBorder="1" applyAlignment="1" applyProtection="1">
      <alignment horizontal="left" vertical="top" wrapText="1"/>
      <protection locked="0"/>
    </xf>
    <xf numFmtId="9" fontId="15" fillId="4" borderId="1" xfId="2" applyFont="1" applyFill="1" applyBorder="1" applyAlignment="1" applyProtection="1"/>
    <xf numFmtId="9" fontId="0" fillId="4" borderId="1" xfId="0" applyNumberFormat="1" applyFont="1" applyFill="1" applyBorder="1" applyAlignment="1" applyProtection="1">
      <alignment horizontal="left" vertical="top" wrapText="1"/>
      <protection locked="0"/>
    </xf>
    <xf numFmtId="9" fontId="0" fillId="4" borderId="15" xfId="0" applyNumberFormat="1" applyFill="1" applyBorder="1" applyAlignment="1" applyProtection="1">
      <alignment horizontal="left" vertical="top" wrapText="1"/>
      <protection locked="0"/>
    </xf>
    <xf numFmtId="0" fontId="2" fillId="0" borderId="1" xfId="0" applyFont="1" applyBorder="1" applyAlignment="1" applyProtection="1">
      <alignment horizontal="right"/>
    </xf>
    <xf numFmtId="0" fontId="2" fillId="0" borderId="15" xfId="0" applyFont="1" applyBorder="1" applyAlignment="1" applyProtection="1">
      <alignment horizontal="right"/>
    </xf>
    <xf numFmtId="0" fontId="17" fillId="0" borderId="0" xfId="0" applyFont="1" applyAlignment="1" applyProtection="1">
      <alignment horizontal="center"/>
    </xf>
    <xf numFmtId="0" fontId="17" fillId="0" borderId="0" xfId="0" applyFont="1" applyBorder="1" applyAlignment="1" applyProtection="1">
      <alignment horizontal="center"/>
    </xf>
    <xf numFmtId="0" fontId="17" fillId="0" borderId="13" xfId="0" applyFont="1" applyBorder="1" applyAlignment="1" applyProtection="1">
      <alignment horizontal="center"/>
    </xf>
    <xf numFmtId="9" fontId="18" fillId="0" borderId="3" xfId="2" applyFont="1" applyBorder="1" applyAlignment="1" applyProtection="1"/>
    <xf numFmtId="49" fontId="0" fillId="0" borderId="0" xfId="0" applyNumberFormat="1"/>
    <xf numFmtId="0" fontId="0" fillId="0" borderId="0" xfId="0" applyNumberFormat="1"/>
    <xf numFmtId="14" fontId="0" fillId="0" borderId="0" xfId="0" applyNumberFormat="1"/>
    <xf numFmtId="1" fontId="0" fillId="0" borderId="0" xfId="0" applyNumberFormat="1"/>
    <xf numFmtId="42" fontId="0" fillId="0" borderId="0" xfId="0" applyNumberFormat="1"/>
    <xf numFmtId="9" fontId="0" fillId="0" borderId="0" xfId="0" applyNumberFormat="1"/>
    <xf numFmtId="42" fontId="2" fillId="0" borderId="1" xfId="0" applyNumberFormat="1" applyFont="1" applyFill="1" applyBorder="1" applyAlignment="1" applyProtection="1">
      <alignment horizontal="left" vertical="top" wrapText="1"/>
    </xf>
    <xf numFmtId="42" fontId="2" fillId="0" borderId="1" xfId="0" applyNumberFormat="1" applyFont="1" applyFill="1" applyBorder="1" applyAlignment="1" applyProtection="1"/>
    <xf numFmtId="42" fontId="2" fillId="0" borderId="15" xfId="0" applyNumberFormat="1" applyFont="1" applyFill="1" applyBorder="1" applyAlignment="1" applyProtection="1">
      <alignment horizontal="left" vertical="top" wrapText="1"/>
    </xf>
    <xf numFmtId="42" fontId="2" fillId="0" borderId="0" xfId="0" applyNumberFormat="1" applyFont="1" applyBorder="1" applyAlignment="1" applyProtection="1"/>
    <xf numFmtId="0" fontId="7" fillId="0" borderId="0" xfId="0" applyFont="1" applyAlignment="1" applyProtection="1">
      <alignment horizontal="justify" wrapText="1"/>
    </xf>
    <xf numFmtId="0" fontId="0" fillId="0" borderId="0" xfId="0" applyAlignment="1" applyProtection="1">
      <alignment horizontal="centerContinuous"/>
    </xf>
    <xf numFmtId="0" fontId="0" fillId="0" borderId="13" xfId="0" applyFont="1" applyBorder="1" applyAlignment="1" applyProtection="1">
      <alignment vertical="top" wrapText="1"/>
    </xf>
    <xf numFmtId="0" fontId="0" fillId="0" borderId="0" xfId="0" applyFill="1" applyBorder="1" applyAlignment="1" applyProtection="1">
      <alignment vertical="top" wrapText="1"/>
    </xf>
    <xf numFmtId="0" fontId="0" fillId="0" borderId="3" xfId="0" applyFont="1" applyBorder="1" applyProtection="1"/>
    <xf numFmtId="0" fontId="0" fillId="0" borderId="0" xfId="0" applyFill="1"/>
    <xf numFmtId="14" fontId="0" fillId="0" borderId="0" xfId="0" applyNumberFormat="1" applyFill="1"/>
    <xf numFmtId="0" fontId="0" fillId="8" borderId="0" xfId="0" applyFill="1"/>
    <xf numFmtId="0" fontId="2" fillId="0" borderId="5" xfId="0" applyFont="1" applyBorder="1"/>
    <xf numFmtId="0" fontId="2" fillId="0" borderId="4" xfId="0" applyFont="1" applyBorder="1"/>
    <xf numFmtId="0" fontId="2" fillId="0" borderId="14" xfId="0" applyFont="1" applyBorder="1"/>
    <xf numFmtId="0" fontId="0" fillId="0" borderId="0" xfId="0" applyAlignment="1">
      <alignment vertical="center"/>
    </xf>
    <xf numFmtId="0" fontId="2" fillId="0" borderId="0" xfId="0" applyFont="1" applyAlignment="1" applyProtection="1">
      <alignment horizontal="center" wrapText="1"/>
    </xf>
    <xf numFmtId="0" fontId="2" fillId="0" borderId="0" xfId="0" applyFont="1" applyAlignment="1">
      <alignment horizontal="center" wrapText="1"/>
    </xf>
    <xf numFmtId="0" fontId="0" fillId="0" borderId="0" xfId="0" applyFont="1" applyFill="1" applyBorder="1" applyProtection="1"/>
    <xf numFmtId="0" fontId="0" fillId="0" borderId="3" xfId="0" applyFont="1" applyFill="1" applyBorder="1" applyProtection="1"/>
    <xf numFmtId="0" fontId="0" fillId="0" borderId="6" xfId="0" applyFont="1" applyFill="1" applyBorder="1" applyProtection="1"/>
    <xf numFmtId="49" fontId="13" fillId="0" borderId="6" xfId="0" applyNumberFormat="1" applyFont="1" applyFill="1" applyBorder="1" applyAlignment="1" applyProtection="1">
      <alignment horizontal="left"/>
    </xf>
    <xf numFmtId="0" fontId="0" fillId="0" borderId="3" xfId="0" applyFont="1" applyFill="1" applyBorder="1" applyAlignment="1" applyProtection="1">
      <alignment vertical="center"/>
    </xf>
    <xf numFmtId="0" fontId="0" fillId="0" borderId="0" xfId="0" applyFont="1" applyFill="1" applyBorder="1" applyAlignment="1" applyProtection="1">
      <alignment vertical="center"/>
    </xf>
    <xf numFmtId="0" fontId="2" fillId="0" borderId="3" xfId="0" applyFont="1" applyFill="1" applyBorder="1" applyProtection="1"/>
    <xf numFmtId="0" fontId="2" fillId="0" borderId="0" xfId="0" applyFont="1" applyFill="1" applyBorder="1" applyProtection="1"/>
    <xf numFmtId="0" fontId="0" fillId="0" borderId="3" xfId="0" applyFont="1" applyBorder="1" applyAlignment="1" applyProtection="1">
      <alignment vertical="top"/>
    </xf>
    <xf numFmtId="0" fontId="4" fillId="0" borderId="1" xfId="0" applyFont="1" applyBorder="1" applyAlignment="1" applyProtection="1">
      <alignment horizontal="centerContinuous" vertical="center" wrapText="1"/>
    </xf>
    <xf numFmtId="0" fontId="0" fillId="0" borderId="15" xfId="0" applyFont="1" applyBorder="1" applyAlignment="1" applyProtection="1">
      <alignment horizontal="centerContinuous"/>
    </xf>
    <xf numFmtId="0" fontId="0" fillId="0" borderId="0" xfId="0" applyFont="1" applyFill="1" applyProtection="1"/>
    <xf numFmtId="0" fontId="5" fillId="0" borderId="3" xfId="0" applyFont="1" applyFill="1" applyBorder="1" applyProtection="1"/>
    <xf numFmtId="0" fontId="0" fillId="0" borderId="3" xfId="0" applyFill="1" applyBorder="1" applyAlignment="1" applyProtection="1">
      <alignment wrapText="1"/>
    </xf>
    <xf numFmtId="0" fontId="0" fillId="0" borderId="0" xfId="0" applyAlignment="1" applyProtection="1">
      <alignment vertical="center"/>
    </xf>
    <xf numFmtId="0" fontId="6" fillId="0" borderId="8" xfId="0" applyFont="1" applyFill="1" applyBorder="1" applyAlignment="1" applyProtection="1">
      <alignment horizontal="center"/>
    </xf>
    <xf numFmtId="10" fontId="2" fillId="0" borderId="8" xfId="2" applyNumberFormat="1" applyFont="1" applyBorder="1" applyAlignment="1">
      <alignment horizontal="center" vertical="center"/>
    </xf>
    <xf numFmtId="42" fontId="0" fillId="0" borderId="8" xfId="0" applyNumberFormat="1" applyFont="1" applyBorder="1" applyAlignment="1">
      <alignment horizontal="left" vertical="top"/>
    </xf>
    <xf numFmtId="0" fontId="2" fillId="0" borderId="0" xfId="0" applyFont="1" applyAlignment="1">
      <alignment vertical="center"/>
    </xf>
    <xf numFmtId="0" fontId="0" fillId="0" borderId="0" xfId="0" applyProtection="1">
      <protection locked="0"/>
    </xf>
    <xf numFmtId="0" fontId="0" fillId="0" borderId="0" xfId="0" applyBorder="1" applyAlignment="1" applyProtection="1">
      <alignment vertical="top" wrapText="1"/>
    </xf>
    <xf numFmtId="0" fontId="0" fillId="0" borderId="11" xfId="0" applyBorder="1" applyAlignment="1">
      <alignment horizontal="left" vertical="top" wrapText="1"/>
    </xf>
    <xf numFmtId="0" fontId="0" fillId="0" borderId="0" xfId="0" applyAlignment="1"/>
    <xf numFmtId="0" fontId="0" fillId="0" borderId="0" xfId="0" applyFont="1" applyAlignment="1">
      <alignment wrapText="1"/>
    </xf>
    <xf numFmtId="0" fontId="0" fillId="0" borderId="0" xfId="0" applyFont="1" applyAlignment="1"/>
    <xf numFmtId="0" fontId="2" fillId="0" borderId="8" xfId="0" applyFont="1" applyBorder="1" applyAlignment="1">
      <alignment horizontal="center" vertical="center"/>
    </xf>
    <xf numFmtId="0" fontId="0" fillId="0" borderId="0" xfId="0" applyAlignment="1" applyProtection="1"/>
    <xf numFmtId="0" fontId="0" fillId="0" borderId="0" xfId="0" applyBorder="1" applyAlignment="1" applyProtection="1"/>
    <xf numFmtId="0" fontId="0" fillId="0" borderId="0" xfId="0" applyFont="1" applyAlignment="1" applyProtection="1"/>
    <xf numFmtId="0" fontId="0" fillId="0" borderId="7" xfId="0" applyFont="1" applyFill="1" applyBorder="1" applyAlignment="1" applyProtection="1"/>
    <xf numFmtId="0" fontId="2" fillId="0" borderId="8" xfId="0" applyFont="1" applyBorder="1" applyAlignment="1" applyProtection="1">
      <alignment horizontal="center" vertical="top" wrapText="1"/>
    </xf>
    <xf numFmtId="0" fontId="0" fillId="0" borderId="0" xfId="0" applyFont="1" applyAlignment="1" applyProtection="1">
      <alignment wrapText="1"/>
    </xf>
    <xf numFmtId="0" fontId="0" fillId="0" borderId="0" xfId="0" applyAlignment="1">
      <alignment wrapText="1"/>
    </xf>
    <xf numFmtId="0" fontId="0" fillId="0" borderId="0" xfId="0" applyAlignment="1" applyProtection="1">
      <alignment wrapText="1"/>
      <protection locked="0"/>
    </xf>
    <xf numFmtId="0" fontId="2" fillId="0" borderId="0" xfId="0" applyFont="1" applyAlignment="1" applyProtection="1">
      <alignment horizontal="justify"/>
    </xf>
    <xf numFmtId="0" fontId="2" fillId="0" borderId="11" xfId="0" applyFont="1" applyBorder="1" applyAlignment="1" applyProtection="1">
      <alignment horizontal="center" vertical="top" wrapText="1"/>
    </xf>
    <xf numFmtId="0" fontId="0" fillId="0" borderId="0" xfId="0" applyFont="1" applyAlignment="1" applyProtection="1">
      <alignment horizontal="left" wrapText="1"/>
    </xf>
    <xf numFmtId="0" fontId="0" fillId="4" borderId="0" xfId="0" applyFill="1" applyBorder="1" applyProtection="1"/>
    <xf numFmtId="0" fontId="0" fillId="4" borderId="0" xfId="0" applyFill="1" applyBorder="1"/>
    <xf numFmtId="0" fontId="1" fillId="0" borderId="0" xfId="3" applyFont="1"/>
    <xf numFmtId="0" fontId="3" fillId="4" borderId="0" xfId="0" applyFont="1" applyFill="1" applyProtection="1"/>
    <xf numFmtId="0" fontId="2" fillId="7" borderId="2" xfId="0" applyFont="1" applyFill="1" applyBorder="1" applyAlignment="1" applyProtection="1">
      <alignment horizontal="center" vertical="center"/>
      <protection locked="0"/>
    </xf>
    <xf numFmtId="0" fontId="0" fillId="0" borderId="0" xfId="0" applyAlignment="1">
      <alignment wrapText="1"/>
    </xf>
    <xf numFmtId="0" fontId="19" fillId="0" borderId="0" xfId="0" applyFont="1" applyAlignment="1">
      <alignment horizontal="left" vertical="center" wrapText="1"/>
    </xf>
    <xf numFmtId="0" fontId="0" fillId="0" borderId="0" xfId="0" applyAlignment="1" applyProtection="1">
      <alignment wrapText="1"/>
      <protection locked="0"/>
    </xf>
    <xf numFmtId="0" fontId="6" fillId="2" borderId="10" xfId="0" applyFont="1" applyFill="1" applyBorder="1" applyAlignment="1" applyProtection="1">
      <alignment horizontal="center" vertical="center" wrapText="1"/>
    </xf>
    <xf numFmtId="0" fontId="0" fillId="7" borderId="14" xfId="0"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0" fontId="0" fillId="7" borderId="8" xfId="0" applyFill="1" applyBorder="1" applyAlignment="1" applyProtection="1">
      <alignment horizontal="center" vertical="center"/>
      <protection locked="0"/>
    </xf>
    <xf numFmtId="0" fontId="0" fillId="0" borderId="0" xfId="0" applyAlignment="1">
      <alignment horizontal="left" vertical="center" wrapText="1"/>
    </xf>
    <xf numFmtId="0" fontId="0" fillId="0" borderId="0" xfId="0" applyFont="1" applyAlignment="1">
      <alignment horizontal="center" vertical="center" wrapText="1"/>
    </xf>
    <xf numFmtId="49" fontId="0" fillId="4" borderId="0" xfId="0" applyNumberFormat="1" applyFill="1" applyBorder="1" applyAlignment="1">
      <alignment horizontal="center" vertical="center" wrapText="1"/>
    </xf>
    <xf numFmtId="49" fontId="0" fillId="0" borderId="0" xfId="0" applyNumberFormat="1" applyFill="1" applyBorder="1" applyAlignment="1">
      <alignment horizontal="center" vertical="center" wrapText="1"/>
    </xf>
    <xf numFmtId="0" fontId="0" fillId="4" borderId="0" xfId="0" applyNumberFormat="1" applyFill="1" applyAlignment="1">
      <alignment horizontal="center" vertical="center" wrapText="1"/>
    </xf>
    <xf numFmtId="164" fontId="0" fillId="7" borderId="8" xfId="0" applyNumberFormat="1" applyFont="1" applyFill="1" applyBorder="1" applyAlignment="1" applyProtection="1">
      <alignment horizontal="center" vertical="center" wrapText="1"/>
      <protection locked="0"/>
    </xf>
    <xf numFmtId="14" fontId="0" fillId="7" borderId="8" xfId="0" applyNumberFormat="1" applyFont="1" applyFill="1" applyBorder="1" applyAlignment="1" applyProtection="1">
      <alignment horizontal="center" vertical="center" wrapText="1"/>
      <protection locked="0"/>
    </xf>
    <xf numFmtId="165" fontId="0" fillId="7" borderId="8" xfId="0" applyNumberFormat="1" applyFont="1" applyFill="1" applyBorder="1" applyAlignment="1" applyProtection="1">
      <alignment horizontal="center" vertical="center" wrapText="1"/>
      <protection locked="0"/>
    </xf>
    <xf numFmtId="9" fontId="2" fillId="0" borderId="1" xfId="0" applyNumberFormat="1" applyFont="1" applyFill="1" applyBorder="1" applyAlignment="1" applyProtection="1">
      <alignment horizontal="center" vertical="center" wrapText="1"/>
    </xf>
    <xf numFmtId="9" fontId="0" fillId="7" borderId="8" xfId="0" applyNumberFormat="1" applyFont="1" applyFill="1" applyBorder="1" applyAlignment="1" applyProtection="1">
      <alignment horizontal="center" vertical="center" wrapText="1"/>
      <protection locked="0"/>
    </xf>
    <xf numFmtId="9" fontId="0" fillId="7" borderId="8" xfId="0" applyNumberFormat="1" applyFill="1" applyBorder="1" applyAlignment="1" applyProtection="1">
      <alignment horizontal="center" vertical="center" wrapText="1"/>
      <protection locked="0"/>
    </xf>
    <xf numFmtId="9" fontId="18" fillId="0" borderId="12" xfId="2" applyFont="1" applyBorder="1" applyAlignment="1" applyProtection="1">
      <alignment horizontal="center" vertical="center"/>
    </xf>
    <xf numFmtId="9" fontId="2" fillId="4" borderId="1" xfId="0" applyNumberFormat="1" applyFont="1" applyFill="1" applyBorder="1" applyAlignment="1" applyProtection="1">
      <alignment horizontal="center" vertical="center" wrapText="1"/>
    </xf>
    <xf numFmtId="9" fontId="13" fillId="0" borderId="1" xfId="0" applyNumberFormat="1" applyFont="1" applyFill="1" applyBorder="1" applyAlignment="1" applyProtection="1">
      <alignment horizontal="center" vertical="center" wrapText="1"/>
    </xf>
    <xf numFmtId="0" fontId="0" fillId="7" borderId="8" xfId="0" applyFont="1" applyFill="1" applyBorder="1" applyAlignment="1" applyProtection="1">
      <alignment wrapText="1"/>
      <protection locked="0"/>
    </xf>
    <xf numFmtId="0" fontId="0" fillId="7" borderId="8" xfId="0" applyFill="1" applyBorder="1" applyAlignment="1" applyProtection="1">
      <alignment wrapText="1"/>
      <protection locked="0"/>
    </xf>
    <xf numFmtId="0" fontId="0" fillId="0" borderId="0" xfId="0" applyFont="1" applyAlignment="1" applyProtection="1">
      <alignment horizontal="left" wrapText="1"/>
    </xf>
    <xf numFmtId="0" fontId="24" fillId="9" borderId="4" xfId="0" applyFont="1" applyFill="1" applyBorder="1" applyAlignment="1" applyProtection="1">
      <alignment horizontal="center" vertical="center"/>
    </xf>
    <xf numFmtId="0" fontId="2" fillId="7" borderId="2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xf>
    <xf numFmtId="0" fontId="0" fillId="0" borderId="0" xfId="0" applyFill="1" applyBorder="1" applyAlignment="1" applyProtection="1">
      <alignment vertical="top" wrapText="1"/>
      <protection locked="0"/>
    </xf>
    <xf numFmtId="14" fontId="0" fillId="0" borderId="0" xfId="0" applyNumberFormat="1" applyFill="1" applyBorder="1" applyAlignment="1" applyProtection="1">
      <alignment horizontal="center" vertical="center" wrapText="1"/>
      <protection locked="0"/>
    </xf>
    <xf numFmtId="0" fontId="0" fillId="0" borderId="0" xfId="0" applyFill="1" applyBorder="1" applyAlignment="1" applyProtection="1">
      <alignment horizontal="center" vertical="top" wrapText="1"/>
    </xf>
    <xf numFmtId="0" fontId="0" fillId="0" borderId="0" xfId="0"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xf>
    <xf numFmtId="0" fontId="0" fillId="0" borderId="4" xfId="0" applyBorder="1" applyAlignment="1" applyProtection="1">
      <alignment vertical="center"/>
    </xf>
    <xf numFmtId="0" fontId="0" fillId="0" borderId="4" xfId="0" applyFill="1" applyBorder="1" applyAlignment="1" applyProtection="1">
      <alignment vertical="center"/>
    </xf>
    <xf numFmtId="0" fontId="0" fillId="0" borderId="6" xfId="0" applyBorder="1" applyAlignment="1" applyProtection="1">
      <alignment vertical="center"/>
    </xf>
    <xf numFmtId="0" fontId="0" fillId="0" borderId="9" xfId="0" applyBorder="1" applyAlignment="1" applyProtection="1">
      <alignment horizontal="center" vertical="center"/>
    </xf>
    <xf numFmtId="0" fontId="0" fillId="0" borderId="12" xfId="0" applyBorder="1" applyAlignment="1" applyProtection="1">
      <alignment vertical="center"/>
    </xf>
    <xf numFmtId="0" fontId="0" fillId="0" borderId="12" xfId="0" applyBorder="1" applyAlignment="1" applyProtection="1">
      <alignment horizontal="center" vertical="center"/>
    </xf>
    <xf numFmtId="0" fontId="2" fillId="7" borderId="18" xfId="0" applyFont="1" applyFill="1" applyBorder="1" applyAlignment="1" applyProtection="1">
      <alignment horizontal="center" vertical="center"/>
      <protection locked="0"/>
    </xf>
    <xf numFmtId="0" fontId="4" fillId="0" borderId="19" xfId="0" applyFont="1" applyBorder="1" applyAlignment="1" applyProtection="1">
      <alignment horizontal="centerContinuous" vertical="center" wrapText="1"/>
    </xf>
    <xf numFmtId="0" fontId="0" fillId="0" borderId="19" xfId="0" applyFont="1" applyBorder="1" applyAlignment="1" applyProtection="1">
      <alignment horizontal="centerContinuous"/>
    </xf>
    <xf numFmtId="0" fontId="0" fillId="0" borderId="19" xfId="0" applyFont="1" applyBorder="1" applyProtection="1"/>
    <xf numFmtId="0" fontId="0" fillId="0" borderId="20" xfId="0" applyFont="1" applyBorder="1" applyProtection="1"/>
    <xf numFmtId="0" fontId="0" fillId="0" borderId="11" xfId="0" applyBorder="1" applyAlignment="1" applyProtection="1">
      <alignment horizontal="center" vertical="center" wrapText="1"/>
    </xf>
    <xf numFmtId="0" fontId="0" fillId="0" borderId="11" xfId="0" applyBorder="1" applyAlignment="1" applyProtection="1">
      <alignment horizontal="left" vertical="center" wrapText="1"/>
    </xf>
    <xf numFmtId="0" fontId="0" fillId="0" borderId="3" xfId="0" applyFont="1" applyBorder="1" applyAlignment="1" applyProtection="1">
      <alignment vertical="center"/>
    </xf>
    <xf numFmtId="0" fontId="0" fillId="0" borderId="0" xfId="0" applyFont="1" applyAlignment="1" applyProtection="1">
      <alignment vertical="center"/>
    </xf>
    <xf numFmtId="0" fontId="6" fillId="2" borderId="7"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2" fillId="0" borderId="5"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0" fillId="0" borderId="14" xfId="0" applyFont="1" applyBorder="1" applyAlignment="1" applyProtection="1">
      <alignment horizontal="left" vertical="center" wrapText="1"/>
    </xf>
    <xf numFmtId="0" fontId="0" fillId="0" borderId="4" xfId="0" applyBorder="1" applyAlignment="1" applyProtection="1">
      <alignment vertical="center" wrapText="1"/>
    </xf>
    <xf numFmtId="0" fontId="0" fillId="0" borderId="14" xfId="0" applyBorder="1" applyAlignment="1" applyProtection="1">
      <alignment vertical="center" wrapText="1"/>
    </xf>
    <xf numFmtId="0" fontId="0" fillId="0" borderId="4" xfId="0" applyBorder="1" applyAlignment="1" applyProtection="1">
      <alignment vertical="top" wrapText="1"/>
    </xf>
    <xf numFmtId="0" fontId="0" fillId="0" borderId="14" xfId="0" applyBorder="1" applyAlignment="1" applyProtection="1">
      <alignment vertical="top" wrapText="1"/>
    </xf>
    <xf numFmtId="0" fontId="0" fillId="0" borderId="3" xfId="0" applyFont="1" applyBorder="1" applyAlignment="1" applyProtection="1">
      <alignment vertical="top" wrapText="1"/>
    </xf>
    <xf numFmtId="0" fontId="0" fillId="0" borderId="0" xfId="0" applyBorder="1" applyAlignment="1" applyProtection="1">
      <alignment vertical="top" wrapText="1"/>
    </xf>
    <xf numFmtId="0" fontId="0" fillId="7" borderId="7" xfId="0" applyFont="1" applyFill="1" applyBorder="1" applyAlignment="1" applyProtection="1">
      <alignment vertical="top" wrapText="1"/>
      <protection locked="0"/>
    </xf>
    <xf numFmtId="0" fontId="0" fillId="7" borderId="6" xfId="0" applyFont="1" applyFill="1" applyBorder="1" applyAlignment="1" applyProtection="1">
      <alignment vertical="top" wrapText="1"/>
      <protection locked="0"/>
    </xf>
    <xf numFmtId="0" fontId="0" fillId="7" borderId="10" xfId="0" applyFont="1" applyFill="1" applyBorder="1" applyAlignment="1" applyProtection="1">
      <alignment vertical="top" wrapText="1"/>
      <protection locked="0"/>
    </xf>
    <xf numFmtId="49" fontId="13" fillId="7" borderId="6" xfId="0" applyNumberFormat="1" applyFont="1" applyFill="1" applyBorder="1" applyAlignment="1" applyProtection="1">
      <alignment horizontal="left"/>
      <protection locked="0"/>
    </xf>
    <xf numFmtId="0" fontId="0" fillId="7" borderId="6" xfId="0" applyFill="1" applyBorder="1" applyAlignment="1" applyProtection="1">
      <protection locked="0"/>
    </xf>
    <xf numFmtId="0" fontId="0" fillId="7" borderId="10" xfId="0" applyFill="1" applyBorder="1" applyAlignment="1" applyProtection="1">
      <protection locked="0"/>
    </xf>
    <xf numFmtId="0" fontId="0" fillId="0" borderId="7" xfId="0" applyFill="1" applyBorder="1" applyAlignment="1" applyProtection="1"/>
    <xf numFmtId="0" fontId="0" fillId="0" borderId="6" xfId="0" applyBorder="1" applyAlignment="1" applyProtection="1"/>
    <xf numFmtId="0" fontId="12" fillId="7" borderId="6" xfId="0" applyNumberFormat="1" applyFont="1" applyFill="1" applyBorder="1" applyAlignment="1" applyProtection="1">
      <alignment horizontal="left"/>
      <protection locked="0"/>
    </xf>
    <xf numFmtId="0" fontId="0" fillId="7" borderId="6" xfId="0" applyNumberFormat="1" applyFill="1" applyBorder="1" applyAlignment="1" applyProtection="1">
      <protection locked="0"/>
    </xf>
    <xf numFmtId="0" fontId="0" fillId="7" borderId="10" xfId="0" applyNumberFormat="1" applyFill="1" applyBorder="1" applyAlignment="1" applyProtection="1">
      <protection locked="0"/>
    </xf>
    <xf numFmtId="0" fontId="0" fillId="0" borderId="3" xfId="0" applyFont="1" applyBorder="1" applyAlignment="1" applyProtection="1">
      <alignment horizontal="left" vertical="top" wrapText="1"/>
    </xf>
    <xf numFmtId="0" fontId="0" fillId="0" borderId="0" xfId="0" applyBorder="1" applyAlignment="1" applyProtection="1">
      <alignment horizontal="left" vertical="top" wrapText="1"/>
    </xf>
    <xf numFmtId="0" fontId="0" fillId="0" borderId="3" xfId="0" applyBorder="1" applyAlignment="1" applyProtection="1">
      <alignment horizontal="left" vertical="top" wrapText="1"/>
    </xf>
    <xf numFmtId="0" fontId="0" fillId="7" borderId="5" xfId="0" applyFont="1" applyFill="1" applyBorder="1" applyAlignment="1" applyProtection="1">
      <alignment vertical="top" wrapText="1"/>
      <protection locked="0"/>
    </xf>
    <xf numFmtId="0" fontId="0" fillId="7" borderId="4" xfId="0" applyFill="1" applyBorder="1" applyAlignment="1" applyProtection="1">
      <alignment wrapText="1"/>
      <protection locked="0"/>
    </xf>
    <xf numFmtId="0" fontId="0" fillId="7" borderId="14" xfId="0" applyFill="1" applyBorder="1" applyAlignment="1" applyProtection="1">
      <alignment wrapText="1"/>
      <protection locked="0"/>
    </xf>
    <xf numFmtId="0" fontId="0" fillId="7" borderId="2" xfId="0" applyFill="1" applyBorder="1" applyAlignment="1" applyProtection="1">
      <alignment wrapText="1"/>
      <protection locked="0"/>
    </xf>
    <xf numFmtId="0" fontId="0" fillId="7" borderId="1" xfId="0" applyFill="1" applyBorder="1" applyAlignment="1" applyProtection="1">
      <alignment wrapText="1"/>
      <protection locked="0"/>
    </xf>
    <xf numFmtId="0" fontId="0" fillId="7" borderId="15" xfId="0" applyFill="1" applyBorder="1" applyAlignment="1" applyProtection="1">
      <alignment wrapText="1"/>
      <protection locked="0"/>
    </xf>
    <xf numFmtId="0" fontId="13" fillId="3" borderId="9" xfId="0" applyFont="1" applyFill="1" applyBorder="1" applyAlignment="1" applyProtection="1">
      <alignment vertical="center"/>
    </xf>
    <xf numFmtId="0" fontId="0" fillId="0" borderId="4" xfId="0" applyFont="1" applyBorder="1" applyAlignment="1" applyProtection="1">
      <alignment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0" fillId="0" borderId="3" xfId="0" applyFont="1" applyBorder="1" applyAlignment="1" applyProtection="1">
      <alignment horizontal="center"/>
    </xf>
    <xf numFmtId="0" fontId="0" fillId="0" borderId="0" xfId="0" applyFont="1" applyBorder="1" applyAlignment="1" applyProtection="1">
      <alignment horizontal="center"/>
    </xf>
    <xf numFmtId="0" fontId="2" fillId="0" borderId="0" xfId="0" applyFont="1" applyFill="1" applyBorder="1" applyAlignment="1" applyProtection="1">
      <alignment vertical="top" wrapText="1"/>
      <protection locked="0"/>
    </xf>
    <xf numFmtId="14" fontId="13" fillId="0" borderId="0" xfId="0" applyNumberFormat="1" applyFont="1" applyFill="1" applyBorder="1" applyAlignment="1" applyProtection="1">
      <alignment horizontal="center" vertical="center"/>
    </xf>
    <xf numFmtId="0" fontId="2" fillId="0" borderId="18" xfId="0" applyFont="1" applyBorder="1" applyAlignment="1" applyProtection="1">
      <alignment horizontal="center" wrapText="1"/>
    </xf>
    <xf numFmtId="0" fontId="2" fillId="0" borderId="19" xfId="0" applyFont="1" applyBorder="1" applyAlignment="1" applyProtection="1">
      <alignment horizontal="center" wrapText="1"/>
    </xf>
    <xf numFmtId="0" fontId="0" fillId="7" borderId="19" xfId="0" applyFont="1" applyFill="1" applyBorder="1" applyAlignment="1" applyProtection="1">
      <alignment horizontal="center" vertical="center" wrapText="1"/>
      <protection locked="0"/>
    </xf>
    <xf numFmtId="0" fontId="0" fillId="7" borderId="2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xf>
    <xf numFmtId="0" fontId="0" fillId="0" borderId="0" xfId="0" applyFont="1" applyAlignment="1" applyProtection="1">
      <alignment horizontal="left" wrapText="1"/>
    </xf>
    <xf numFmtId="0" fontId="13" fillId="0" borderId="0" xfId="0" applyFont="1" applyFill="1" applyBorder="1" applyAlignment="1" applyProtection="1">
      <alignment horizontal="left" vertical="center"/>
    </xf>
    <xf numFmtId="0" fontId="0" fillId="0" borderId="3" xfId="0" applyFill="1" applyBorder="1" applyAlignment="1">
      <alignment horizontal="left" wrapText="1"/>
    </xf>
    <xf numFmtId="0" fontId="0" fillId="0" borderId="0" xfId="0" applyFont="1" applyFill="1" applyBorder="1" applyAlignment="1">
      <alignment horizontal="left" wrapText="1"/>
    </xf>
    <xf numFmtId="0" fontId="0" fillId="0" borderId="0" xfId="0" applyFill="1" applyBorder="1" applyAlignment="1"/>
    <xf numFmtId="0" fontId="0" fillId="0" borderId="13" xfId="0" applyFill="1" applyBorder="1" applyAlignment="1"/>
    <xf numFmtId="42" fontId="0" fillId="7" borderId="8" xfId="0" applyNumberFormat="1" applyFont="1" applyFill="1" applyBorder="1" applyAlignment="1" applyProtection="1">
      <alignment horizontal="left" vertical="top" wrapText="1"/>
      <protection locked="0"/>
    </xf>
    <xf numFmtId="42" fontId="0" fillId="7" borderId="8" xfId="0" applyNumberFormat="1" applyFill="1" applyBorder="1" applyAlignment="1" applyProtection="1">
      <alignment horizontal="left" vertical="top" wrapText="1"/>
      <protection locked="0"/>
    </xf>
    <xf numFmtId="42" fontId="0" fillId="7" borderId="11" xfId="0" applyNumberFormat="1" applyFont="1" applyFill="1" applyBorder="1" applyAlignment="1" applyProtection="1">
      <alignment horizontal="left" vertical="top" wrapText="1"/>
      <protection locked="0"/>
    </xf>
    <xf numFmtId="42" fontId="0" fillId="7" borderId="11" xfId="0" applyNumberFormat="1" applyFill="1" applyBorder="1" applyAlignment="1" applyProtection="1">
      <alignment horizontal="left" vertical="top" wrapText="1"/>
      <protection locked="0"/>
    </xf>
    <xf numFmtId="42" fontId="0" fillId="4" borderId="7" xfId="0" applyNumberFormat="1" applyFont="1" applyFill="1" applyBorder="1" applyAlignment="1" applyProtection="1">
      <alignment horizontal="left" vertical="top" wrapText="1"/>
    </xf>
    <xf numFmtId="42" fontId="0" fillId="4" borderId="10" xfId="0" applyNumberFormat="1" applyFill="1" applyBorder="1" applyAlignment="1" applyProtection="1">
      <alignment horizontal="left" vertical="top" wrapText="1"/>
    </xf>
    <xf numFmtId="10" fontId="2" fillId="0" borderId="8" xfId="0" applyNumberFormat="1" applyFont="1" applyFill="1" applyBorder="1" applyAlignment="1" applyProtection="1">
      <alignment horizontal="right" vertical="center" wrapText="1"/>
    </xf>
    <xf numFmtId="0" fontId="2" fillId="0" borderId="8" xfId="0" applyFont="1" applyBorder="1" applyAlignment="1">
      <alignment horizontal="right" vertical="center" wrapText="1"/>
    </xf>
    <xf numFmtId="0" fontId="2" fillId="0" borderId="8" xfId="0" applyFont="1" applyBorder="1" applyAlignment="1">
      <alignment horizontal="right" vertical="center"/>
    </xf>
    <xf numFmtId="0" fontId="0" fillId="0" borderId="11" xfId="0" applyFont="1" applyBorder="1" applyAlignment="1">
      <alignment horizontal="left" vertical="top" wrapText="1"/>
    </xf>
    <xf numFmtId="0" fontId="0" fillId="0" borderId="11" xfId="0" applyBorder="1" applyAlignment="1">
      <alignment horizontal="left" vertical="top" wrapText="1"/>
    </xf>
    <xf numFmtId="0" fontId="0" fillId="0" borderId="7" xfId="0" applyFont="1" applyBorder="1" applyAlignment="1">
      <alignment horizontal="lef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0" fontId="2" fillId="0" borderId="8" xfId="0" applyFont="1" applyBorder="1" applyAlignment="1">
      <alignment horizontal="center" vertical="top" wrapText="1"/>
    </xf>
    <xf numFmtId="0" fontId="0" fillId="0" borderId="8" xfId="0" applyFont="1" applyBorder="1" applyAlignment="1">
      <alignment horizontal="left" vertical="top" wrapText="1"/>
    </xf>
    <xf numFmtId="0" fontId="0" fillId="0" borderId="8" xfId="0" applyBorder="1" applyAlignment="1">
      <alignment horizontal="left" vertical="top" wrapText="1"/>
    </xf>
    <xf numFmtId="1" fontId="0" fillId="7" borderId="8" xfId="0" applyNumberFormat="1" applyFont="1" applyFill="1" applyBorder="1" applyAlignment="1" applyProtection="1">
      <alignment wrapText="1"/>
      <protection locked="0"/>
    </xf>
    <xf numFmtId="1" fontId="0" fillId="7" borderId="8" xfId="0" applyNumberFormat="1" applyFill="1" applyBorder="1" applyAlignment="1" applyProtection="1">
      <alignment wrapText="1"/>
      <protection locked="0"/>
    </xf>
    <xf numFmtId="42" fontId="0" fillId="7" borderId="7" xfId="0" applyNumberFormat="1" applyFont="1" applyFill="1" applyBorder="1" applyAlignment="1" applyProtection="1">
      <alignment horizontal="left" vertical="top" wrapText="1"/>
      <protection locked="0"/>
    </xf>
    <xf numFmtId="42" fontId="0" fillId="7" borderId="10" xfId="0" applyNumberFormat="1" applyFill="1" applyBorder="1" applyAlignment="1" applyProtection="1">
      <alignment horizontal="left" vertical="top" wrapText="1"/>
      <protection locked="0"/>
    </xf>
    <xf numFmtId="164" fontId="0" fillId="7" borderId="8" xfId="0" applyNumberFormat="1" applyFont="1" applyFill="1" applyBorder="1" applyAlignment="1" applyProtection="1">
      <alignment wrapText="1"/>
      <protection locked="0"/>
    </xf>
    <xf numFmtId="164" fontId="0" fillId="7" borderId="8" xfId="0" applyNumberFormat="1" applyFill="1" applyBorder="1" applyAlignment="1" applyProtection="1">
      <alignment wrapText="1"/>
      <protection locked="0"/>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6" fillId="2" borderId="0" xfId="0" applyFont="1" applyFill="1" applyBorder="1" applyAlignment="1">
      <alignment horizontal="center" vertical="center"/>
    </xf>
    <xf numFmtId="0" fontId="0" fillId="0" borderId="0" xfId="0" applyBorder="1" applyAlignment="1"/>
    <xf numFmtId="0" fontId="2" fillId="0" borderId="0" xfId="0" applyFont="1" applyAlignment="1">
      <alignment horizontal="left" wrapText="1"/>
    </xf>
    <xf numFmtId="0" fontId="2" fillId="0" borderId="0" xfId="0" applyFont="1" applyAlignment="1">
      <alignment horizontal="left"/>
    </xf>
    <xf numFmtId="0" fontId="0" fillId="6" borderId="11" xfId="0" applyFont="1" applyFill="1" applyBorder="1" applyAlignment="1"/>
    <xf numFmtId="0" fontId="0" fillId="6" borderId="9" xfId="0" applyFill="1" applyBorder="1" applyAlignment="1"/>
    <xf numFmtId="0" fontId="13" fillId="0" borderId="7" xfId="0" applyFont="1" applyFill="1" applyBorder="1" applyAlignment="1">
      <alignment horizontal="left" vertical="top" wrapText="1"/>
    </xf>
    <xf numFmtId="0" fontId="12" fillId="0" borderId="6" xfId="0" applyFont="1" applyFill="1" applyBorder="1" applyAlignment="1">
      <alignment horizontal="left" vertical="top" wrapText="1"/>
    </xf>
    <xf numFmtId="0" fontId="12" fillId="0" borderId="6" xfId="0" applyFont="1" applyFill="1" applyBorder="1" applyAlignment="1"/>
    <xf numFmtId="0" fontId="12" fillId="0" borderId="10" xfId="0" applyFont="1" applyFill="1" applyBorder="1" applyAlignment="1"/>
    <xf numFmtId="0" fontId="0" fillId="0" borderId="7" xfId="0" applyFont="1" applyBorder="1" applyAlignment="1"/>
    <xf numFmtId="0" fontId="0" fillId="0" borderId="6" xfId="0" applyBorder="1" applyAlignment="1"/>
    <xf numFmtId="0" fontId="0" fillId="0" borderId="10" xfId="0" applyBorder="1" applyAlignment="1"/>
    <xf numFmtId="0" fontId="2" fillId="0" borderId="8" xfId="0" applyFont="1" applyBorder="1" applyAlignment="1">
      <alignment horizontal="center" vertical="center"/>
    </xf>
    <xf numFmtId="0" fontId="0" fillId="0" borderId="8" xfId="0" applyBorder="1" applyAlignment="1">
      <alignment horizontal="center" vertical="top" wrapText="1"/>
    </xf>
    <xf numFmtId="0" fontId="2" fillId="0" borderId="2"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1" fontId="0" fillId="0" borderId="7" xfId="0" applyNumberFormat="1" applyFont="1" applyFill="1" applyBorder="1" applyAlignment="1" applyProtection="1">
      <alignment horizontal="center" vertical="center" wrapText="1"/>
    </xf>
    <xf numFmtId="1" fontId="0" fillId="0" borderId="10" xfId="0" applyNumberFormat="1" applyFont="1" applyFill="1" applyBorder="1" applyAlignment="1" applyProtection="1">
      <alignment horizontal="center" vertical="center" wrapText="1"/>
    </xf>
    <xf numFmtId="164" fontId="0" fillId="7" borderId="7" xfId="0" applyNumberFormat="1" applyFont="1" applyFill="1" applyBorder="1" applyAlignment="1" applyProtection="1">
      <alignment horizontal="center" vertical="center" wrapText="1"/>
      <protection locked="0"/>
    </xf>
    <xf numFmtId="0" fontId="0" fillId="7" borderId="10" xfId="0" applyFill="1" applyBorder="1" applyAlignment="1" applyProtection="1">
      <alignment horizontal="center" vertical="center" wrapText="1"/>
      <protection locked="0"/>
    </xf>
    <xf numFmtId="0" fontId="0" fillId="0" borderId="5" xfId="0" applyBorder="1" applyAlignment="1" applyProtection="1">
      <alignment horizontal="left" vertical="center" wrapText="1"/>
    </xf>
    <xf numFmtId="0" fontId="0" fillId="0" borderId="4" xfId="0" applyBorder="1" applyAlignment="1" applyProtection="1">
      <alignment horizontal="left" vertical="center"/>
    </xf>
    <xf numFmtId="0" fontId="0" fillId="0" borderId="14" xfId="0" applyBorder="1" applyAlignment="1" applyProtection="1">
      <alignment horizontal="left" vertical="center"/>
    </xf>
    <xf numFmtId="0" fontId="0" fillId="0" borderId="8" xfId="0" applyFont="1" applyBorder="1" applyAlignment="1" applyProtection="1">
      <alignment horizontal="left" vertical="center" wrapText="1"/>
    </xf>
    <xf numFmtId="0" fontId="0" fillId="0" borderId="8" xfId="0" applyBorder="1" applyAlignment="1" applyProtection="1">
      <alignment horizontal="left" vertical="center" wrapText="1"/>
    </xf>
    <xf numFmtId="0" fontId="2" fillId="0" borderId="2" xfId="0" applyFont="1" applyBorder="1" applyAlignment="1" applyProtection="1">
      <alignment horizontal="center" wrapText="1"/>
    </xf>
    <xf numFmtId="0" fontId="2" fillId="0" borderId="1" xfId="0" applyFont="1" applyBorder="1" applyAlignment="1" applyProtection="1">
      <alignment horizontal="center" wrapText="1"/>
    </xf>
    <xf numFmtId="0" fontId="2" fillId="3" borderId="7" xfId="0" applyFont="1" applyFill="1" applyBorder="1" applyAlignment="1" applyProtection="1">
      <alignment vertical="center"/>
    </xf>
    <xf numFmtId="0" fontId="0" fillId="3" borderId="6" xfId="0" applyFill="1" applyBorder="1" applyAlignment="1" applyProtection="1">
      <alignment vertical="center"/>
    </xf>
    <xf numFmtId="0" fontId="0" fillId="3" borderId="10" xfId="0" applyFill="1" applyBorder="1" applyAlignment="1" applyProtection="1">
      <alignment vertical="center"/>
    </xf>
    <xf numFmtId="0" fontId="0" fillId="0" borderId="0" xfId="0" applyAlignment="1" applyProtection="1"/>
    <xf numFmtId="0" fontId="0" fillId="0" borderId="13" xfId="0" applyBorder="1" applyAlignment="1" applyProtection="1"/>
    <xf numFmtId="0" fontId="0" fillId="0" borderId="13" xfId="0" applyBorder="1" applyAlignment="1" applyProtection="1">
      <alignment horizontal="left" vertical="top" wrapText="1"/>
    </xf>
    <xf numFmtId="9" fontId="0" fillId="0" borderId="3" xfId="0" applyNumberFormat="1" applyFont="1" applyBorder="1" applyAlignment="1" applyProtection="1">
      <alignment horizontal="left" vertical="top" wrapText="1"/>
    </xf>
    <xf numFmtId="0" fontId="6" fillId="2" borderId="0" xfId="0" applyFont="1" applyFill="1" applyBorder="1" applyAlignment="1" applyProtection="1">
      <alignment horizontal="center" vertical="center"/>
    </xf>
    <xf numFmtId="0" fontId="0" fillId="0" borderId="0" xfId="0" applyBorder="1" applyAlignment="1" applyProtection="1"/>
    <xf numFmtId="0" fontId="2" fillId="0" borderId="0" xfId="0" applyFont="1" applyFill="1" applyAlignment="1" applyProtection="1">
      <alignment horizontal="left" vertical="center" wrapText="1"/>
    </xf>
    <xf numFmtId="0" fontId="2" fillId="0" borderId="0" xfId="0" applyFont="1" applyFill="1" applyAlignment="1" applyProtection="1">
      <alignment horizontal="left" vertical="center"/>
    </xf>
    <xf numFmtId="0" fontId="0" fillId="0" borderId="7" xfId="0" applyFont="1" applyFill="1" applyBorder="1" applyAlignment="1" applyProtection="1">
      <alignment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2" fillId="0" borderId="8" xfId="0" applyFont="1" applyBorder="1" applyAlignment="1" applyProtection="1">
      <alignment horizontal="center" vertical="center" wrapText="1"/>
    </xf>
    <xf numFmtId="0" fontId="0" fillId="0" borderId="8" xfId="0"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7" xfId="0" applyFont="1" applyFill="1" applyBorder="1" applyAlignment="1" applyProtection="1">
      <alignment horizontal="left" vertical="top" wrapText="1"/>
    </xf>
    <xf numFmtId="0" fontId="0" fillId="0" borderId="6" xfId="0" applyFill="1" applyBorder="1" applyAlignment="1" applyProtection="1"/>
    <xf numFmtId="0" fontId="0" fillId="0" borderId="10" xfId="0" applyFill="1" applyBorder="1" applyAlignment="1" applyProtection="1"/>
    <xf numFmtId="0" fontId="0" fillId="0" borderId="7" xfId="0" applyFont="1" applyBorder="1" applyAlignment="1" applyProtection="1">
      <alignment horizontal="left" vertical="center" wrapText="1"/>
    </xf>
    <xf numFmtId="0" fontId="0" fillId="0" borderId="6" xfId="0" applyBorder="1" applyAlignment="1" applyProtection="1">
      <alignment vertical="center" wrapText="1"/>
    </xf>
    <xf numFmtId="0" fontId="0" fillId="0" borderId="10" xfId="0" applyBorder="1" applyAlignment="1" applyProtection="1">
      <alignmen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0" fillId="0" borderId="0" xfId="0" applyAlignment="1">
      <alignment horizontal="left" vertical="top" wrapText="1"/>
    </xf>
    <xf numFmtId="0" fontId="0" fillId="0" borderId="0" xfId="0" applyFont="1" applyAlignment="1">
      <alignment horizontal="left" vertical="top" wrapText="1"/>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0" fillId="0" borderId="0" xfId="0" applyFont="1" applyAlignment="1">
      <alignment horizontal="left" wrapText="1"/>
    </xf>
    <xf numFmtId="0" fontId="2" fillId="0" borderId="0" xfId="0" applyFont="1" applyAlignment="1">
      <alignment vertical="center" wrapText="1"/>
    </xf>
    <xf numFmtId="0" fontId="0" fillId="0" borderId="0" xfId="0" applyAlignment="1">
      <alignment vertical="center" wrapText="1"/>
    </xf>
    <xf numFmtId="0" fontId="0"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0" xfId="0" applyAlignment="1">
      <alignment horizontal="left" vertical="center" wrapText="1"/>
    </xf>
    <xf numFmtId="0" fontId="2" fillId="0" borderId="3"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20" fillId="0" borderId="8" xfId="0" applyFont="1" applyBorder="1" applyAlignment="1" applyProtection="1">
      <alignment horizontal="center" wrapText="1"/>
    </xf>
    <xf numFmtId="0" fontId="19" fillId="0" borderId="8" xfId="0" applyFont="1" applyBorder="1" applyAlignment="1" applyProtection="1">
      <alignment wrapText="1"/>
    </xf>
    <xf numFmtId="0" fontId="0" fillId="7" borderId="8" xfId="0" applyFill="1" applyBorder="1" applyAlignment="1" applyProtection="1">
      <alignment horizontal="center" wrapText="1"/>
      <protection locked="0"/>
    </xf>
    <xf numFmtId="0" fontId="0" fillId="7" borderId="8" xfId="0" applyFill="1" applyBorder="1" applyAlignment="1" applyProtection="1">
      <alignment horizontal="center" wrapText="1"/>
    </xf>
    <xf numFmtId="0" fontId="26" fillId="0" borderId="8" xfId="0" applyFont="1" applyBorder="1" applyAlignment="1" applyProtection="1">
      <alignment horizontal="center" wrapText="1"/>
    </xf>
    <xf numFmtId="0" fontId="27" fillId="0" borderId="8" xfId="0" applyFont="1" applyBorder="1" applyAlignment="1" applyProtection="1">
      <alignment wrapText="1"/>
    </xf>
    <xf numFmtId="0" fontId="28" fillId="7" borderId="8" xfId="0" applyFont="1" applyFill="1" applyBorder="1" applyAlignment="1" applyProtection="1">
      <alignment horizontal="center" wrapText="1"/>
    </xf>
    <xf numFmtId="0" fontId="20" fillId="0" borderId="7" xfId="0" applyFont="1" applyBorder="1" applyAlignment="1" applyProtection="1">
      <alignment horizontal="center" wrapText="1"/>
    </xf>
    <xf numFmtId="0" fontId="20" fillId="0" borderId="6" xfId="0" applyFont="1" applyBorder="1" applyAlignment="1" applyProtection="1">
      <alignment horizontal="center" wrapText="1"/>
    </xf>
    <xf numFmtId="0" fontId="20" fillId="0" borderId="10" xfId="0" applyFont="1" applyBorder="1" applyAlignment="1" applyProtection="1">
      <alignment horizontal="center" wrapText="1"/>
    </xf>
    <xf numFmtId="0" fontId="0" fillId="7" borderId="7" xfId="0" applyFill="1" applyBorder="1" applyAlignment="1" applyProtection="1">
      <alignment wrapText="1"/>
      <protection locked="0"/>
    </xf>
    <xf numFmtId="0" fontId="0" fillId="7" borderId="6" xfId="0" applyFill="1" applyBorder="1" applyAlignment="1" applyProtection="1">
      <alignment wrapText="1"/>
      <protection locked="0"/>
    </xf>
    <xf numFmtId="0" fontId="0" fillId="7" borderId="10" xfId="0" applyFill="1" applyBorder="1" applyAlignment="1" applyProtection="1">
      <alignment wrapText="1"/>
      <protection locked="0"/>
    </xf>
    <xf numFmtId="0" fontId="0" fillId="0" borderId="0" xfId="0" applyFont="1" applyAlignment="1">
      <alignment horizontal="center" vertical="center" wrapText="1"/>
    </xf>
    <xf numFmtId="49" fontId="0" fillId="4" borderId="7" xfId="0" applyNumberFormat="1" applyFill="1" applyBorder="1" applyAlignment="1">
      <alignment horizontal="center" vertical="center" wrapText="1"/>
    </xf>
    <xf numFmtId="49" fontId="0" fillId="4" borderId="6" xfId="0" applyNumberFormat="1" applyFill="1" applyBorder="1" applyAlignment="1">
      <alignment horizontal="center" vertical="center" wrapText="1"/>
    </xf>
    <xf numFmtId="49" fontId="0" fillId="4" borderId="10" xfId="0" applyNumberFormat="1" applyFill="1" applyBorder="1" applyAlignment="1">
      <alignment horizontal="center" vertical="center" wrapText="1"/>
    </xf>
    <xf numFmtId="0" fontId="0" fillId="7" borderId="8" xfId="0" applyFill="1" applyBorder="1" applyAlignment="1" applyProtection="1">
      <alignment horizontal="center" vertical="center" wrapText="1"/>
      <protection locked="0"/>
    </xf>
    <xf numFmtId="0" fontId="0" fillId="7" borderId="0" xfId="0" applyFill="1" applyBorder="1" applyAlignment="1" applyProtection="1">
      <alignment wrapText="1"/>
      <protection locked="0"/>
    </xf>
    <xf numFmtId="0" fontId="28" fillId="7" borderId="0" xfId="0" applyFont="1" applyFill="1" applyBorder="1" applyAlignment="1" applyProtection="1">
      <alignment horizontal="center" vertical="center"/>
    </xf>
    <xf numFmtId="0" fontId="19" fillId="0" borderId="0" xfId="0" applyFont="1" applyAlignment="1">
      <alignment horizontal="left" vertical="center" wrapText="1"/>
    </xf>
    <xf numFmtId="0" fontId="0" fillId="4" borderId="0" xfId="0" applyNumberFormat="1" applyFill="1" applyAlignment="1">
      <alignment horizontal="center" vertical="center" wrapText="1"/>
    </xf>
    <xf numFmtId="0" fontId="0" fillId="0" borderId="0" xfId="0" applyFont="1" applyBorder="1" applyAlignment="1" applyProtection="1">
      <alignment horizontal="left" vertical="center" wrapText="1"/>
      <protection locked="0"/>
    </xf>
    <xf numFmtId="0" fontId="6" fillId="2" borderId="7"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 fillId="0" borderId="0" xfId="0" applyFont="1" applyBorder="1" applyAlignment="1" applyProtection="1">
      <alignment horizontal="left" wrapText="1"/>
      <protection locked="0"/>
    </xf>
    <xf numFmtId="0" fontId="2" fillId="0" borderId="0" xfId="0" applyFont="1" applyAlignment="1" applyProtection="1">
      <alignment horizontal="left" wrapText="1"/>
    </xf>
    <xf numFmtId="0" fontId="0" fillId="0" borderId="0" xfId="0" applyAlignment="1" applyProtection="1">
      <alignment horizontal="left" wrapText="1"/>
    </xf>
    <xf numFmtId="0" fontId="0" fillId="0" borderId="0" xfId="0" applyAlignment="1" applyProtection="1">
      <alignment wrapText="1"/>
    </xf>
    <xf numFmtId="0" fontId="20" fillId="4" borderId="0" xfId="0" applyFont="1" applyFill="1" applyBorder="1" applyAlignment="1" applyProtection="1">
      <alignment horizontal="center" wrapText="1"/>
    </xf>
    <xf numFmtId="0" fontId="19" fillId="4" borderId="0" xfId="0" applyFont="1" applyFill="1" applyBorder="1" applyAlignment="1" applyProtection="1">
      <alignment wrapText="1"/>
    </xf>
    <xf numFmtId="0" fontId="0" fillId="4" borderId="0" xfId="0" applyFill="1" applyBorder="1" applyAlignment="1" applyProtection="1">
      <alignment wrapText="1"/>
      <protection locked="0"/>
    </xf>
    <xf numFmtId="0" fontId="2" fillId="0" borderId="0" xfId="0" applyFont="1" applyAlignment="1" applyProtection="1">
      <alignment horizontal="left" wrapText="1"/>
      <protection locked="0"/>
    </xf>
    <xf numFmtId="0" fontId="0" fillId="0" borderId="0" xfId="0" applyAlignment="1" applyProtection="1">
      <alignment wrapText="1"/>
      <protection locked="0"/>
    </xf>
    <xf numFmtId="0" fontId="0" fillId="0" borderId="0" xfId="0" applyFont="1" applyAlignment="1" applyProtection="1">
      <alignment horizontal="left" wrapText="1"/>
      <protection locked="0"/>
    </xf>
    <xf numFmtId="0" fontId="20" fillId="0" borderId="16" xfId="0" applyFont="1" applyBorder="1" applyAlignment="1" applyProtection="1">
      <alignment horizontal="right" wrapText="1"/>
    </xf>
    <xf numFmtId="0" fontId="19" fillId="0" borderId="16" xfId="0" applyFont="1" applyBorder="1" applyAlignment="1" applyProtection="1">
      <alignment horizontal="right" wrapText="1"/>
    </xf>
    <xf numFmtId="0" fontId="19" fillId="0" borderId="17" xfId="0" applyFont="1" applyBorder="1" applyAlignment="1" applyProtection="1">
      <alignment horizontal="right" wrapText="1"/>
    </xf>
    <xf numFmtId="0" fontId="0" fillId="0" borderId="6" xfId="0" applyBorder="1" applyAlignment="1" applyProtection="1">
      <alignment horizontal="justify" vertical="top" wrapText="1"/>
    </xf>
    <xf numFmtId="0" fontId="0" fillId="0" borderId="6" xfId="0" applyFont="1" applyBorder="1" applyAlignment="1" applyProtection="1">
      <alignment horizontal="justify" vertical="top" wrapText="1"/>
    </xf>
    <xf numFmtId="0" fontId="0" fillId="0" borderId="10" xfId="0" applyFont="1" applyBorder="1" applyAlignment="1" applyProtection="1">
      <alignment horizontal="justify" vertical="top" wrapText="1"/>
    </xf>
    <xf numFmtId="0" fontId="6" fillId="0" borderId="7" xfId="0" applyFont="1" applyBorder="1" applyAlignment="1" applyProtection="1">
      <alignment horizontal="right" vertical="top" wrapText="1"/>
    </xf>
    <xf numFmtId="0" fontId="6" fillId="0" borderId="6" xfId="0" applyFont="1" applyBorder="1" applyAlignment="1" applyProtection="1">
      <alignment horizontal="right" vertical="top" wrapText="1"/>
    </xf>
    <xf numFmtId="0" fontId="7" fillId="0" borderId="10" xfId="0" applyFont="1" applyBorder="1" applyAlignment="1" applyProtection="1">
      <alignment horizontal="right"/>
    </xf>
    <xf numFmtId="0" fontId="0" fillId="0" borderId="7" xfId="0" applyBorder="1" applyAlignment="1" applyProtection="1">
      <alignment horizontal="justify" vertical="top" wrapText="1"/>
    </xf>
    <xf numFmtId="0" fontId="0" fillId="0" borderId="10" xfId="0" applyBorder="1" applyAlignment="1" applyProtection="1">
      <alignment horizontal="justify" vertical="top" wrapText="1"/>
    </xf>
    <xf numFmtId="0" fontId="6" fillId="2" borderId="7" xfId="0" applyFont="1" applyFill="1" applyBorder="1" applyAlignment="1" applyProtection="1">
      <alignment horizontal="center"/>
    </xf>
    <xf numFmtId="0" fontId="6" fillId="2" borderId="6" xfId="0" applyFont="1" applyFill="1" applyBorder="1" applyAlignment="1" applyProtection="1">
      <alignment horizontal="center"/>
    </xf>
    <xf numFmtId="0" fontId="0" fillId="0" borderId="10" xfId="0" applyBorder="1" applyAlignment="1" applyProtection="1">
      <alignment horizontal="center"/>
    </xf>
    <xf numFmtId="0" fontId="2" fillId="0" borderId="0" xfId="0" applyFont="1" applyAlignment="1" applyProtection="1">
      <alignment horizontal="justify"/>
    </xf>
    <xf numFmtId="0" fontId="0" fillId="0" borderId="0" xfId="0" applyAlignment="1" applyProtection="1">
      <alignment horizontal="justify"/>
    </xf>
    <xf numFmtId="0" fontId="2" fillId="0" borderId="7" xfId="0" applyFont="1" applyBorder="1" applyAlignment="1" applyProtection="1">
      <alignment horizontal="center" wrapText="1"/>
    </xf>
    <xf numFmtId="0" fontId="2" fillId="0" borderId="6" xfId="0" applyFont="1" applyBorder="1" applyAlignment="1" applyProtection="1">
      <alignment horizontal="center" wrapText="1"/>
    </xf>
    <xf numFmtId="0" fontId="2" fillId="0" borderId="10" xfId="0" applyFont="1" applyBorder="1" applyAlignment="1" applyProtection="1">
      <alignment horizontal="center" wrapText="1"/>
    </xf>
    <xf numFmtId="0" fontId="2" fillId="0" borderId="11" xfId="0" applyFont="1" applyBorder="1" applyAlignment="1" applyProtection="1">
      <alignment horizontal="center" vertical="top" wrapText="1"/>
    </xf>
    <xf numFmtId="0" fontId="0" fillId="0" borderId="9" xfId="0" applyBorder="1" applyAlignment="1" applyProtection="1">
      <alignment horizontal="center" wrapText="1"/>
    </xf>
    <xf numFmtId="0" fontId="0" fillId="0" borderId="7" xfId="0" applyFont="1" applyBorder="1" applyAlignment="1" applyProtection="1"/>
    <xf numFmtId="0" fontId="0" fillId="0" borderId="10" xfId="0" applyBorder="1" applyAlignment="1" applyProtection="1"/>
  </cellXfs>
  <cellStyles count="4">
    <cellStyle name="Hyperlink" xfId="1" builtinId="8"/>
    <cellStyle name="Normal" xfId="0" builtinId="0"/>
    <cellStyle name="Normal 2" xfId="3" xr:uid="{00000000-0005-0000-0000-000002000000}"/>
    <cellStyle name="Percent" xfId="2" builtinId="5"/>
  </cellStyles>
  <dxfs count="19">
    <dxf>
      <fill>
        <patternFill>
          <bgColor theme="1" tint="0.499984740745262"/>
        </patternFill>
      </fill>
      <border>
        <left/>
        <right/>
        <top/>
        <bottom/>
        <vertical/>
        <horizontal/>
      </border>
    </dxf>
    <dxf>
      <font>
        <color theme="1" tint="0.499984740745262"/>
      </font>
      <fill>
        <patternFill>
          <bgColor theme="1" tint="0.499984740745262"/>
        </patternFill>
      </fill>
      <border>
        <left/>
        <right/>
        <top/>
        <bottom/>
        <vertical/>
        <horizontal/>
      </border>
    </dxf>
    <dxf>
      <fill>
        <patternFill>
          <bgColor theme="0"/>
        </patternFill>
      </fill>
    </dxf>
    <dxf>
      <fill>
        <patternFill>
          <bgColor theme="0"/>
        </patternFill>
      </fill>
    </dxf>
    <dxf>
      <fill>
        <patternFill>
          <bgColor theme="0"/>
        </patternFill>
      </fill>
    </dxf>
    <dxf>
      <fill>
        <patternFill>
          <bgColor theme="0"/>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patternType="none">
          <bgColor auto="1"/>
        </patternFill>
      </fill>
      <border>
        <left/>
        <right/>
        <top/>
        <bottom/>
        <vertical/>
        <horizontal/>
      </border>
    </dxf>
    <dxf>
      <fill>
        <patternFill>
          <bgColor rgb="FFFDFDBF"/>
        </patternFill>
      </fill>
    </dxf>
    <dxf>
      <font>
        <color theme="1" tint="0.24994659260841701"/>
      </font>
      <fill>
        <patternFill>
          <bgColor theme="1" tint="0.24994659260841701"/>
        </patternFill>
      </fill>
      <border>
        <left style="thin">
          <color theme="1" tint="0.24994659260841701"/>
        </left>
        <right style="thin">
          <color theme="1" tint="0.24994659260841701"/>
        </right>
        <top style="thin">
          <color theme="1" tint="0.24994659260841701"/>
        </top>
        <bottom style="thin">
          <color theme="1" tint="0.24994659260841701"/>
        </bottom>
      </border>
    </dxf>
    <dxf>
      <border>
        <left style="thin">
          <color theme="1"/>
        </left>
        <right style="thin">
          <color theme="1"/>
        </right>
        <top style="thin">
          <color theme="1"/>
        </top>
        <bottom style="thin">
          <color theme="1"/>
        </bottom>
        <vertical/>
        <horizontal/>
      </border>
    </dxf>
    <dxf>
      <fill>
        <patternFill>
          <bgColor theme="2"/>
        </patternFill>
      </fill>
    </dxf>
    <dxf>
      <fill>
        <patternFill patternType="none">
          <bgColor auto="1"/>
        </patternFill>
      </fill>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s>
  <tableStyles count="0" defaultTableStyle="TableStyleMedium2" defaultPivotStyle="PivotStyleLight16"/>
  <colors>
    <mruColors>
      <color rgb="FFFDFDB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dhca.sharepoint.com/hmhm/Applications/Application_Materials/ESG/2019-2020%20ESG%20Application/2019%20Draft%20Ap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dhca.sharepoint.com/hmhm/Applications/Application_Materials/HRA_TBRA_HBA/2016/2016%20Competitive%20Apps/2016_comp_HB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tdhca.sharepoint.com/hmhm/Applications/Application_Materials/ESG/2019-2020%20ESG%20Application/2019%20Draft%20Uniform%20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2-TBRA Funding Request"/>
      <sheetName val="2-TBRA Matching Funds"/>
      <sheetName val="2-TBRA Service Area"/>
      <sheetName val="2-TBRA Marketing Plan"/>
      <sheetName val="2-TBRA Resolution"/>
      <sheetName val="2-TBRA Questionnaire"/>
      <sheetName val="2-Self-Sufficiency Plan"/>
      <sheetName val="2-Previous HOME Award"/>
      <sheetName val="2-Expanded Services"/>
      <sheetName val="2-Previous Monitoring"/>
      <sheetName val="2-LAP"/>
      <sheetName val="2-Income Training"/>
      <sheetName val="2-No TDHCA Properties"/>
      <sheetName val="2-Income Restrictions"/>
      <sheetName val="2-Priority Communities"/>
      <sheetName val="2-Applicant Certification"/>
      <sheetName val="2-Checklist and Score"/>
      <sheetName val="1-Checklist"/>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pplicantInfo"/>
      <sheetName val="1-NonProfit Organization"/>
      <sheetName val="1-Disclosures"/>
      <sheetName val="1-Past Participation"/>
      <sheetName val="1-Cash Reserve"/>
      <sheetName val="1-Administrative"/>
      <sheetName val="1-Checklist"/>
      <sheetName val="2-HBA Funding Request"/>
      <sheetName val="2-HBA Matching Funds"/>
      <sheetName val="2-HBA Service Area"/>
      <sheetName val="2-HBA Marketing Plan"/>
      <sheetName val="2-HBA Resolution"/>
      <sheetName val="2-HBA Questionnaire"/>
      <sheetName val="2-Homebuyer Counseling"/>
      <sheetName val="2-Homes Meet TMCS"/>
      <sheetName val="2-Previous HOME Award"/>
      <sheetName val="2-Previous Monitoring"/>
      <sheetName val="2-LAP"/>
      <sheetName val="2-Income Training"/>
      <sheetName val="2-Lack of SF Activities"/>
      <sheetName val="2-First Time Buyer"/>
      <sheetName val="2-Applicant Certification"/>
      <sheetName val="2-Checklist and Score"/>
      <sheetName val="Lists"/>
      <sheetName val="applicationlvldata"/>
      <sheetName val="MatchData"/>
      <sheetName val="AreaSrvd"/>
      <sheetName val="NPBoardInfo"/>
      <sheetName val="Extras"/>
      <sheetName val="ApplicantStaff"/>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l1 Tab 1 Applicant Info"/>
      <sheetName val="Vol1 Tab2 Disclosures"/>
      <sheetName val="Vol1 Tab3 Nonprofit"/>
      <sheetName val="Vol1 Tab4 CoC Consultation"/>
      <sheetName val="Vol1 Tab5 Resolution"/>
      <sheetName val="Vol1Tab6 Funding Request"/>
      <sheetName val="Vol1 Tab7 Standards"/>
      <sheetName val="Vol1Tab8 Previous Participation"/>
      <sheetName val="Vol1Tab9 Admin Forms"/>
      <sheetName val="Vol1Tab10-Certification"/>
      <sheetName val="Lists"/>
      <sheetName val="applicationlvldata"/>
      <sheetName val="MatchData"/>
      <sheetName val="AreaSrvd"/>
      <sheetName val="NPBoardInfo"/>
      <sheetName val="Extras"/>
      <sheetName val="ApplicantStaf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3" totalsRowShown="0">
  <autoFilter ref="A1:B13" xr:uid="{00000000-0009-0000-0100-000001000000}"/>
  <tableColumns count="2">
    <tableColumn id="1" xr3:uid="{00000000-0010-0000-0000-000001000000}" name="CoC List"/>
    <tableColumn id="2" xr3:uid="{00000000-0010-0000-0000-000002000000}" name="CoClookup"/>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D1:D6" totalsRowShown="0" dataDxfId="18" dataCellStyle="Normal 2">
  <autoFilter ref="D1:D6" xr:uid="{00000000-0009-0000-0100-000002000000}"/>
  <tableColumns count="1">
    <tableColumn id="1" xr3:uid="{00000000-0010-0000-0100-000001000000}" name="604 Unserved" dataDxfId="17"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F1:F138" totalsRowShown="0" dataDxfId="16" dataCellStyle="Normal 2">
  <autoFilter ref="F1:F138" xr:uid="{00000000-0009-0000-0100-000003000000}"/>
  <tableColumns count="1">
    <tableColumn id="1" xr3:uid="{00000000-0010-0000-0200-000001000000}" name="607 Unserved" dataDxfId="15"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138"/>
  <sheetViews>
    <sheetView topLeftCell="A58" workbookViewId="0">
      <selection activeCell="F2" sqref="F2:F138"/>
    </sheetView>
  </sheetViews>
  <sheetFormatPr defaultRowHeight="15" x14ac:dyDescent="0.25"/>
  <cols>
    <col min="1" max="1" width="73.140625" bestFit="1" customWidth="1"/>
    <col min="2" max="2" width="73.140625" customWidth="1"/>
    <col min="4" max="4" width="15.85546875" bestFit="1" customWidth="1"/>
    <col min="6" max="6" width="15.85546875" bestFit="1" customWidth="1"/>
  </cols>
  <sheetData>
    <row r="1" spans="1:10" x14ac:dyDescent="0.25">
      <c r="A1" t="s">
        <v>0</v>
      </c>
      <c r="B1" t="s">
        <v>1</v>
      </c>
      <c r="D1" t="s">
        <v>2</v>
      </c>
      <c r="F1" t="s">
        <v>3</v>
      </c>
      <c r="H1" t="s">
        <v>379</v>
      </c>
      <c r="J1" t="s">
        <v>380</v>
      </c>
    </row>
    <row r="2" spans="1:10" x14ac:dyDescent="0.25">
      <c r="A2" t="s">
        <v>4</v>
      </c>
      <c r="B2" t="s">
        <v>5</v>
      </c>
      <c r="D2" s="115" t="s">
        <v>6</v>
      </c>
      <c r="E2" s="115"/>
      <c r="F2" t="s">
        <v>7</v>
      </c>
      <c r="H2" t="s">
        <v>376</v>
      </c>
      <c r="J2" s="115" t="s">
        <v>219</v>
      </c>
    </row>
    <row r="3" spans="1:10" x14ac:dyDescent="0.25">
      <c r="A3" t="s">
        <v>8</v>
      </c>
      <c r="B3" t="s">
        <v>9</v>
      </c>
      <c r="D3" s="115" t="s">
        <v>10</v>
      </c>
      <c r="E3" s="115"/>
      <c r="F3" t="s">
        <v>14</v>
      </c>
      <c r="H3" t="s">
        <v>377</v>
      </c>
      <c r="J3" s="115" t="s">
        <v>39</v>
      </c>
    </row>
    <row r="4" spans="1:10" x14ac:dyDescent="0.25">
      <c r="A4" t="s">
        <v>11</v>
      </c>
      <c r="B4" t="s">
        <v>12</v>
      </c>
      <c r="D4" s="115" t="s">
        <v>13</v>
      </c>
      <c r="E4" s="115"/>
      <c r="F4" t="s">
        <v>18</v>
      </c>
      <c r="J4" s="115" t="s">
        <v>41</v>
      </c>
    </row>
    <row r="5" spans="1:10" x14ac:dyDescent="0.25">
      <c r="A5" t="s">
        <v>15</v>
      </c>
      <c r="B5" t="s">
        <v>16</v>
      </c>
      <c r="D5" s="115" t="s">
        <v>17</v>
      </c>
      <c r="E5" s="115"/>
      <c r="F5" t="s">
        <v>22</v>
      </c>
      <c r="J5" s="115" t="s">
        <v>221</v>
      </c>
    </row>
    <row r="6" spans="1:10" x14ac:dyDescent="0.25">
      <c r="A6" t="s">
        <v>19</v>
      </c>
      <c r="B6" t="s">
        <v>20</v>
      </c>
      <c r="D6" s="115" t="s">
        <v>21</v>
      </c>
      <c r="E6" s="115"/>
      <c r="F6" t="s">
        <v>25</v>
      </c>
      <c r="J6" s="115" t="s">
        <v>54</v>
      </c>
    </row>
    <row r="7" spans="1:10" x14ac:dyDescent="0.25">
      <c r="A7" t="s">
        <v>23</v>
      </c>
      <c r="B7" t="s">
        <v>24</v>
      </c>
      <c r="F7" t="s">
        <v>28</v>
      </c>
      <c r="J7" s="115" t="s">
        <v>58</v>
      </c>
    </row>
    <row r="8" spans="1:10" x14ac:dyDescent="0.25">
      <c r="A8" t="s">
        <v>26</v>
      </c>
      <c r="B8" t="s">
        <v>27</v>
      </c>
      <c r="F8" t="s">
        <v>31</v>
      </c>
      <c r="J8" s="115" t="s">
        <v>60</v>
      </c>
    </row>
    <row r="9" spans="1:10" x14ac:dyDescent="0.25">
      <c r="A9" t="s">
        <v>29</v>
      </c>
      <c r="B9" t="s">
        <v>30</v>
      </c>
      <c r="F9" t="s">
        <v>36</v>
      </c>
      <c r="J9" s="115" t="s">
        <v>62</v>
      </c>
    </row>
    <row r="10" spans="1:10" x14ac:dyDescent="0.25">
      <c r="A10" t="s">
        <v>32</v>
      </c>
      <c r="B10" t="s">
        <v>33</v>
      </c>
      <c r="F10" t="s">
        <v>39</v>
      </c>
      <c r="J10" s="115" t="s">
        <v>226</v>
      </c>
    </row>
    <row r="11" spans="1:10" x14ac:dyDescent="0.25">
      <c r="A11" t="s">
        <v>393</v>
      </c>
      <c r="B11" t="s">
        <v>394</v>
      </c>
      <c r="F11" t="s">
        <v>40</v>
      </c>
      <c r="J11" s="115" t="s">
        <v>68</v>
      </c>
    </row>
    <row r="12" spans="1:10" x14ac:dyDescent="0.25">
      <c r="A12" t="s">
        <v>34</v>
      </c>
      <c r="B12" t="s">
        <v>35</v>
      </c>
      <c r="F12" t="s">
        <v>41</v>
      </c>
      <c r="J12" s="115" t="s">
        <v>227</v>
      </c>
    </row>
    <row r="13" spans="1:10" x14ac:dyDescent="0.25">
      <c r="A13" t="s">
        <v>37</v>
      </c>
      <c r="B13" t="s">
        <v>38</v>
      </c>
      <c r="F13" t="s">
        <v>42</v>
      </c>
      <c r="J13" s="115" t="s">
        <v>85</v>
      </c>
    </row>
    <row r="14" spans="1:10" x14ac:dyDescent="0.25">
      <c r="F14" t="s">
        <v>43</v>
      </c>
      <c r="J14" s="115" t="s">
        <v>89</v>
      </c>
    </row>
    <row r="15" spans="1:10" x14ac:dyDescent="0.25">
      <c r="F15" t="s">
        <v>44</v>
      </c>
      <c r="J15" s="115" t="s">
        <v>91</v>
      </c>
    </row>
    <row r="16" spans="1:10" x14ac:dyDescent="0.25">
      <c r="F16" t="s">
        <v>45</v>
      </c>
      <c r="J16" s="115" t="s">
        <v>222</v>
      </c>
    </row>
    <row r="17" spans="6:10" x14ac:dyDescent="0.25">
      <c r="F17" t="s">
        <v>46</v>
      </c>
      <c r="J17" s="115" t="s">
        <v>99</v>
      </c>
    </row>
    <row r="18" spans="6:10" x14ac:dyDescent="0.25">
      <c r="F18" t="s">
        <v>47</v>
      </c>
      <c r="J18" s="115" t="s">
        <v>101</v>
      </c>
    </row>
    <row r="19" spans="6:10" x14ac:dyDescent="0.25">
      <c r="F19" t="s">
        <v>48</v>
      </c>
      <c r="J19" s="115" t="s">
        <v>110</v>
      </c>
    </row>
    <row r="20" spans="6:10" x14ac:dyDescent="0.25">
      <c r="F20" t="s">
        <v>49</v>
      </c>
      <c r="J20" s="115" t="s">
        <v>225</v>
      </c>
    </row>
    <row r="21" spans="6:10" x14ac:dyDescent="0.25">
      <c r="F21" t="s">
        <v>50</v>
      </c>
      <c r="J21" s="115" t="s">
        <v>125</v>
      </c>
    </row>
    <row r="22" spans="6:10" x14ac:dyDescent="0.25">
      <c r="F22" t="s">
        <v>51</v>
      </c>
      <c r="J22" s="115" t="s">
        <v>128</v>
      </c>
    </row>
    <row r="23" spans="6:10" x14ac:dyDescent="0.25">
      <c r="F23" t="s">
        <v>52</v>
      </c>
      <c r="J23" s="115" t="s">
        <v>133</v>
      </c>
    </row>
    <row r="24" spans="6:10" x14ac:dyDescent="0.25">
      <c r="F24" t="s">
        <v>53</v>
      </c>
      <c r="J24" s="115" t="s">
        <v>220</v>
      </c>
    </row>
    <row r="25" spans="6:10" x14ac:dyDescent="0.25">
      <c r="F25" t="s">
        <v>54</v>
      </c>
      <c r="J25" s="115" t="s">
        <v>145</v>
      </c>
    </row>
    <row r="26" spans="6:10" x14ac:dyDescent="0.25">
      <c r="F26" t="s">
        <v>55</v>
      </c>
      <c r="J26" s="115" t="s">
        <v>149</v>
      </c>
    </row>
    <row r="27" spans="6:10" x14ac:dyDescent="0.25">
      <c r="F27" t="s">
        <v>56</v>
      </c>
      <c r="J27" s="115" t="s">
        <v>153</v>
      </c>
    </row>
    <row r="28" spans="6:10" x14ac:dyDescent="0.25">
      <c r="F28" t="s">
        <v>57</v>
      </c>
      <c r="J28" s="115" t="s">
        <v>154</v>
      </c>
    </row>
    <row r="29" spans="6:10" x14ac:dyDescent="0.25">
      <c r="F29" t="s">
        <v>58</v>
      </c>
      <c r="J29" s="115" t="s">
        <v>223</v>
      </c>
    </row>
    <row r="30" spans="6:10" x14ac:dyDescent="0.25">
      <c r="F30" t="s">
        <v>59</v>
      </c>
      <c r="J30" s="115" t="s">
        <v>224</v>
      </c>
    </row>
    <row r="31" spans="6:10" x14ac:dyDescent="0.25">
      <c r="F31" t="s">
        <v>60</v>
      </c>
      <c r="J31" s="115" t="s">
        <v>162</v>
      </c>
    </row>
    <row r="32" spans="6:10" x14ac:dyDescent="0.25">
      <c r="F32" t="s">
        <v>61</v>
      </c>
      <c r="J32" s="115" t="s">
        <v>163</v>
      </c>
    </row>
    <row r="33" spans="6:10" x14ac:dyDescent="0.25">
      <c r="F33" t="s">
        <v>62</v>
      </c>
      <c r="J33" s="115"/>
    </row>
    <row r="34" spans="6:10" x14ac:dyDescent="0.25">
      <c r="F34" t="s">
        <v>63</v>
      </c>
      <c r="J34" s="115"/>
    </row>
    <row r="35" spans="6:10" x14ac:dyDescent="0.25">
      <c r="F35" t="s">
        <v>64</v>
      </c>
      <c r="J35" s="115"/>
    </row>
    <row r="36" spans="6:10" x14ac:dyDescent="0.25">
      <c r="F36" t="s">
        <v>65</v>
      </c>
      <c r="J36" s="115"/>
    </row>
    <row r="37" spans="6:10" x14ac:dyDescent="0.25">
      <c r="F37" t="s">
        <v>66</v>
      </c>
      <c r="J37" s="115"/>
    </row>
    <row r="38" spans="6:10" x14ac:dyDescent="0.25">
      <c r="F38" t="s">
        <v>67</v>
      </c>
      <c r="J38" s="115"/>
    </row>
    <row r="39" spans="6:10" x14ac:dyDescent="0.25">
      <c r="F39" t="s">
        <v>68</v>
      </c>
      <c r="J39" s="115"/>
    </row>
    <row r="40" spans="6:10" x14ac:dyDescent="0.25">
      <c r="F40" t="s">
        <v>69</v>
      </c>
      <c r="J40" s="115"/>
    </row>
    <row r="41" spans="6:10" x14ac:dyDescent="0.25">
      <c r="F41" t="s">
        <v>395</v>
      </c>
      <c r="J41" s="115"/>
    </row>
    <row r="42" spans="6:10" x14ac:dyDescent="0.25">
      <c r="F42" t="s">
        <v>70</v>
      </c>
      <c r="J42" s="115"/>
    </row>
    <row r="43" spans="6:10" x14ac:dyDescent="0.25">
      <c r="F43" t="s">
        <v>71</v>
      </c>
      <c r="J43" s="115"/>
    </row>
    <row r="44" spans="6:10" x14ac:dyDescent="0.25">
      <c r="F44" t="s">
        <v>72</v>
      </c>
      <c r="J44" s="115"/>
    </row>
    <row r="45" spans="6:10" x14ac:dyDescent="0.25">
      <c r="F45" t="s">
        <v>73</v>
      </c>
      <c r="J45" s="115"/>
    </row>
    <row r="46" spans="6:10" x14ac:dyDescent="0.25">
      <c r="F46" t="s">
        <v>396</v>
      </c>
      <c r="J46" s="115"/>
    </row>
    <row r="47" spans="6:10" x14ac:dyDescent="0.25">
      <c r="F47" t="s">
        <v>74</v>
      </c>
      <c r="J47" s="115"/>
    </row>
    <row r="48" spans="6:10" x14ac:dyDescent="0.25">
      <c r="F48" t="s">
        <v>75</v>
      </c>
      <c r="J48" s="115"/>
    </row>
    <row r="49" spans="6:10" x14ac:dyDescent="0.25">
      <c r="F49" t="s">
        <v>76</v>
      </c>
      <c r="J49" s="115"/>
    </row>
    <row r="50" spans="6:10" x14ac:dyDescent="0.25">
      <c r="F50" t="s">
        <v>77</v>
      </c>
      <c r="J50" s="115"/>
    </row>
    <row r="51" spans="6:10" x14ac:dyDescent="0.25">
      <c r="F51" t="s">
        <v>78</v>
      </c>
      <c r="J51" s="115"/>
    </row>
    <row r="52" spans="6:10" x14ac:dyDescent="0.25">
      <c r="F52" t="s">
        <v>79</v>
      </c>
      <c r="J52" s="115"/>
    </row>
    <row r="53" spans="6:10" x14ac:dyDescent="0.25">
      <c r="F53" t="s">
        <v>80</v>
      </c>
      <c r="J53" s="115"/>
    </row>
    <row r="54" spans="6:10" x14ac:dyDescent="0.25">
      <c r="F54" t="s">
        <v>81</v>
      </c>
      <c r="J54" s="115"/>
    </row>
    <row r="55" spans="6:10" x14ac:dyDescent="0.25">
      <c r="F55" t="s">
        <v>82</v>
      </c>
      <c r="J55" s="115"/>
    </row>
    <row r="56" spans="6:10" x14ac:dyDescent="0.25">
      <c r="F56" t="s">
        <v>83</v>
      </c>
      <c r="J56" s="115"/>
    </row>
    <row r="57" spans="6:10" x14ac:dyDescent="0.25">
      <c r="F57" t="s">
        <v>84</v>
      </c>
      <c r="J57" s="115"/>
    </row>
    <row r="58" spans="6:10" x14ac:dyDescent="0.25">
      <c r="F58" t="s">
        <v>85</v>
      </c>
      <c r="J58" s="115"/>
    </row>
    <row r="59" spans="6:10" x14ac:dyDescent="0.25">
      <c r="F59" t="s">
        <v>86</v>
      </c>
      <c r="J59" s="115"/>
    </row>
    <row r="60" spans="6:10" x14ac:dyDescent="0.25">
      <c r="F60" t="s">
        <v>87</v>
      </c>
      <c r="J60" s="115"/>
    </row>
    <row r="61" spans="6:10" x14ac:dyDescent="0.25">
      <c r="F61" t="s">
        <v>88</v>
      </c>
      <c r="J61" s="115"/>
    </row>
    <row r="62" spans="6:10" x14ac:dyDescent="0.25">
      <c r="F62" t="s">
        <v>89</v>
      </c>
    </row>
    <row r="63" spans="6:10" x14ac:dyDescent="0.25">
      <c r="F63" t="s">
        <v>90</v>
      </c>
    </row>
    <row r="64" spans="6:10" x14ac:dyDescent="0.25">
      <c r="F64" t="s">
        <v>91</v>
      </c>
    </row>
    <row r="65" spans="6:6" x14ac:dyDescent="0.25">
      <c r="F65" t="s">
        <v>397</v>
      </c>
    </row>
    <row r="66" spans="6:6" x14ac:dyDescent="0.25">
      <c r="F66" t="s">
        <v>92</v>
      </c>
    </row>
    <row r="67" spans="6:6" x14ac:dyDescent="0.25">
      <c r="F67" t="s">
        <v>93</v>
      </c>
    </row>
    <row r="68" spans="6:6" x14ac:dyDescent="0.25">
      <c r="F68" t="s">
        <v>94</v>
      </c>
    </row>
    <row r="69" spans="6:6" x14ac:dyDescent="0.25">
      <c r="F69" t="s">
        <v>95</v>
      </c>
    </row>
    <row r="70" spans="6:6" x14ac:dyDescent="0.25">
      <c r="F70" t="s">
        <v>96</v>
      </c>
    </row>
    <row r="71" spans="6:6" x14ac:dyDescent="0.25">
      <c r="F71" t="s">
        <v>97</v>
      </c>
    </row>
    <row r="72" spans="6:6" x14ac:dyDescent="0.25">
      <c r="F72" t="s">
        <v>98</v>
      </c>
    </row>
    <row r="73" spans="6:6" x14ac:dyDescent="0.25">
      <c r="F73" t="s">
        <v>99</v>
      </c>
    </row>
    <row r="74" spans="6:6" x14ac:dyDescent="0.25">
      <c r="F74" t="s">
        <v>100</v>
      </c>
    </row>
    <row r="75" spans="6:6" x14ac:dyDescent="0.25">
      <c r="F75" t="s">
        <v>102</v>
      </c>
    </row>
    <row r="76" spans="6:6" x14ac:dyDescent="0.25">
      <c r="F76" t="s">
        <v>101</v>
      </c>
    </row>
    <row r="77" spans="6:6" x14ac:dyDescent="0.25">
      <c r="F77" t="s">
        <v>103</v>
      </c>
    </row>
    <row r="78" spans="6:6" x14ac:dyDescent="0.25">
      <c r="F78" t="s">
        <v>104</v>
      </c>
    </row>
    <row r="79" spans="6:6" x14ac:dyDescent="0.25">
      <c r="F79" t="s">
        <v>105</v>
      </c>
    </row>
    <row r="80" spans="6:6" x14ac:dyDescent="0.25">
      <c r="F80" t="s">
        <v>106</v>
      </c>
    </row>
    <row r="81" spans="6:6" x14ac:dyDescent="0.25">
      <c r="F81" t="s">
        <v>107</v>
      </c>
    </row>
    <row r="82" spans="6:6" x14ac:dyDescent="0.25">
      <c r="F82" t="s">
        <v>108</v>
      </c>
    </row>
    <row r="83" spans="6:6" x14ac:dyDescent="0.25">
      <c r="F83" t="s">
        <v>111</v>
      </c>
    </row>
    <row r="84" spans="6:6" x14ac:dyDescent="0.25">
      <c r="F84" t="s">
        <v>112</v>
      </c>
    </row>
    <row r="85" spans="6:6" x14ac:dyDescent="0.25">
      <c r="F85" t="s">
        <v>109</v>
      </c>
    </row>
    <row r="86" spans="6:6" x14ac:dyDescent="0.25">
      <c r="F86" t="s">
        <v>110</v>
      </c>
    </row>
    <row r="87" spans="6:6" x14ac:dyDescent="0.25">
      <c r="F87" t="s">
        <v>398</v>
      </c>
    </row>
    <row r="88" spans="6:6" x14ac:dyDescent="0.25">
      <c r="F88" t="s">
        <v>113</v>
      </c>
    </row>
    <row r="89" spans="6:6" x14ac:dyDescent="0.25">
      <c r="F89" t="s">
        <v>114</v>
      </c>
    </row>
    <row r="90" spans="6:6" x14ac:dyDescent="0.25">
      <c r="F90" t="s">
        <v>115</v>
      </c>
    </row>
    <row r="91" spans="6:6" x14ac:dyDescent="0.25">
      <c r="F91" t="s">
        <v>116</v>
      </c>
    </row>
    <row r="92" spans="6:6" x14ac:dyDescent="0.25">
      <c r="F92" t="s">
        <v>117</v>
      </c>
    </row>
    <row r="93" spans="6:6" x14ac:dyDescent="0.25">
      <c r="F93" t="s">
        <v>118</v>
      </c>
    </row>
    <row r="94" spans="6:6" x14ac:dyDescent="0.25">
      <c r="F94" t="s">
        <v>119</v>
      </c>
    </row>
    <row r="95" spans="6:6" x14ac:dyDescent="0.25">
      <c r="F95" t="s">
        <v>120</v>
      </c>
    </row>
    <row r="96" spans="6:6" x14ac:dyDescent="0.25">
      <c r="F96" t="s">
        <v>121</v>
      </c>
    </row>
    <row r="97" spans="6:6" x14ac:dyDescent="0.25">
      <c r="F97" t="s">
        <v>122</v>
      </c>
    </row>
    <row r="98" spans="6:6" x14ac:dyDescent="0.25">
      <c r="F98" t="s">
        <v>123</v>
      </c>
    </row>
    <row r="99" spans="6:6" x14ac:dyDescent="0.25">
      <c r="F99" t="s">
        <v>124</v>
      </c>
    </row>
    <row r="100" spans="6:6" x14ac:dyDescent="0.25">
      <c r="F100" t="s">
        <v>125</v>
      </c>
    </row>
    <row r="101" spans="6:6" x14ac:dyDescent="0.25">
      <c r="F101" t="s">
        <v>126</v>
      </c>
    </row>
    <row r="102" spans="6:6" x14ac:dyDescent="0.25">
      <c r="F102" t="s">
        <v>127</v>
      </c>
    </row>
    <row r="103" spans="6:6" x14ac:dyDescent="0.25">
      <c r="F103" t="s">
        <v>128</v>
      </c>
    </row>
    <row r="104" spans="6:6" x14ac:dyDescent="0.25">
      <c r="F104" t="s">
        <v>129</v>
      </c>
    </row>
    <row r="105" spans="6:6" x14ac:dyDescent="0.25">
      <c r="F105" t="s">
        <v>130</v>
      </c>
    </row>
    <row r="106" spans="6:6" x14ac:dyDescent="0.25">
      <c r="F106" t="s">
        <v>131</v>
      </c>
    </row>
    <row r="107" spans="6:6" x14ac:dyDescent="0.25">
      <c r="F107" t="s">
        <v>132</v>
      </c>
    </row>
    <row r="108" spans="6:6" x14ac:dyDescent="0.25">
      <c r="F108" t="s">
        <v>133</v>
      </c>
    </row>
    <row r="109" spans="6:6" x14ac:dyDescent="0.25">
      <c r="F109" t="s">
        <v>134</v>
      </c>
    </row>
    <row r="110" spans="6:6" x14ac:dyDescent="0.25">
      <c r="F110" t="s">
        <v>399</v>
      </c>
    </row>
    <row r="111" spans="6:6" x14ac:dyDescent="0.25">
      <c r="F111" t="s">
        <v>135</v>
      </c>
    </row>
    <row r="112" spans="6:6" x14ac:dyDescent="0.25">
      <c r="F112" t="s">
        <v>136</v>
      </c>
    </row>
    <row r="113" spans="6:6" x14ac:dyDescent="0.25">
      <c r="F113" t="s">
        <v>137</v>
      </c>
    </row>
    <row r="114" spans="6:6" x14ac:dyDescent="0.25">
      <c r="F114" t="s">
        <v>138</v>
      </c>
    </row>
    <row r="115" spans="6:6" x14ac:dyDescent="0.25">
      <c r="F115" t="s">
        <v>139</v>
      </c>
    </row>
    <row r="116" spans="6:6" x14ac:dyDescent="0.25">
      <c r="F116" t="s">
        <v>140</v>
      </c>
    </row>
    <row r="117" spans="6:6" x14ac:dyDescent="0.25">
      <c r="F117" t="s">
        <v>141</v>
      </c>
    </row>
    <row r="118" spans="6:6" x14ac:dyDescent="0.25">
      <c r="F118" t="s">
        <v>142</v>
      </c>
    </row>
    <row r="119" spans="6:6" x14ac:dyDescent="0.25">
      <c r="F119" t="s">
        <v>143</v>
      </c>
    </row>
    <row r="120" spans="6:6" x14ac:dyDescent="0.25">
      <c r="F120" t="s">
        <v>144</v>
      </c>
    </row>
    <row r="121" spans="6:6" x14ac:dyDescent="0.25">
      <c r="F121" t="s">
        <v>145</v>
      </c>
    </row>
    <row r="122" spans="6:6" x14ac:dyDescent="0.25">
      <c r="F122" t="s">
        <v>146</v>
      </c>
    </row>
    <row r="123" spans="6:6" x14ac:dyDescent="0.25">
      <c r="F123" t="s">
        <v>147</v>
      </c>
    </row>
    <row r="124" spans="6:6" x14ac:dyDescent="0.25">
      <c r="F124" t="s">
        <v>148</v>
      </c>
    </row>
    <row r="125" spans="6:6" x14ac:dyDescent="0.25">
      <c r="F125" t="s">
        <v>149</v>
      </c>
    </row>
    <row r="126" spans="6:6" x14ac:dyDescent="0.25">
      <c r="F126" t="s">
        <v>150</v>
      </c>
    </row>
    <row r="127" spans="6:6" x14ac:dyDescent="0.25">
      <c r="F127" t="s">
        <v>151</v>
      </c>
    </row>
    <row r="128" spans="6:6" x14ac:dyDescent="0.25">
      <c r="F128" t="s">
        <v>152</v>
      </c>
    </row>
    <row r="129" spans="6:6" x14ac:dyDescent="0.25">
      <c r="F129" t="s">
        <v>154</v>
      </c>
    </row>
    <row r="130" spans="6:6" x14ac:dyDescent="0.25">
      <c r="F130" t="s">
        <v>155</v>
      </c>
    </row>
    <row r="131" spans="6:6" x14ac:dyDescent="0.25">
      <c r="F131" t="s">
        <v>156</v>
      </c>
    </row>
    <row r="132" spans="6:6" x14ac:dyDescent="0.25">
      <c r="F132" t="s">
        <v>157</v>
      </c>
    </row>
    <row r="133" spans="6:6" x14ac:dyDescent="0.25">
      <c r="F133" t="s">
        <v>158</v>
      </c>
    </row>
    <row r="134" spans="6:6" x14ac:dyDescent="0.25">
      <c r="F134" t="s">
        <v>159</v>
      </c>
    </row>
    <row r="135" spans="6:6" x14ac:dyDescent="0.25">
      <c r="F135" t="s">
        <v>160</v>
      </c>
    </row>
    <row r="136" spans="6:6" x14ac:dyDescent="0.25">
      <c r="F136" t="s">
        <v>161</v>
      </c>
    </row>
    <row r="137" spans="6:6" x14ac:dyDescent="0.25">
      <c r="F137" t="s">
        <v>162</v>
      </c>
    </row>
    <row r="138" spans="6:6" x14ac:dyDescent="0.25">
      <c r="F138" t="s">
        <v>163</v>
      </c>
    </row>
  </sheetData>
  <pageMargins left="0.7" right="0.7" top="0.75" bottom="0.75" header="0.3" footer="0.3"/>
  <tableParts count="3">
    <tablePart r:id="rId1"/>
    <tablePart r:id="rId2"/>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DK2"/>
  <sheetViews>
    <sheetView workbookViewId="0">
      <selection activeCell="DG32" sqref="DG32"/>
    </sheetView>
  </sheetViews>
  <sheetFormatPr defaultRowHeight="15" x14ac:dyDescent="0.25"/>
  <cols>
    <col min="15" max="15" width="17" style="67" bestFit="1" customWidth="1"/>
    <col min="20" max="20" width="9.140625" style="67"/>
    <col min="25" max="25" width="9.140625" style="67"/>
    <col min="67" max="67" width="15.85546875" style="67" bestFit="1" customWidth="1"/>
    <col min="68" max="68" width="15.42578125" style="67" bestFit="1" customWidth="1"/>
    <col min="69" max="69" width="11.42578125" bestFit="1" customWidth="1"/>
    <col min="70" max="70" width="16.140625" bestFit="1" customWidth="1"/>
    <col min="71" max="71" width="14.140625" bestFit="1" customWidth="1"/>
    <col min="72" max="72" width="16.140625" bestFit="1" customWidth="1"/>
    <col min="73" max="73" width="13.140625" bestFit="1" customWidth="1"/>
    <col min="74" max="74" width="17.140625" bestFit="1" customWidth="1"/>
    <col min="75" max="75" width="14.85546875" bestFit="1" customWidth="1"/>
    <col min="76" max="76" width="13.140625" bestFit="1" customWidth="1"/>
    <col min="77" max="77" width="15.5703125" bestFit="1" customWidth="1"/>
    <col min="78" max="78" width="13.85546875" bestFit="1" customWidth="1"/>
    <col min="79" max="79" width="11.42578125" bestFit="1" customWidth="1"/>
    <col min="80" max="80" width="14.85546875" bestFit="1" customWidth="1"/>
    <col min="81" max="81" width="16.85546875" bestFit="1" customWidth="1"/>
    <col min="82" max="82" width="16.140625" bestFit="1" customWidth="1"/>
    <col min="83" max="83" width="15.5703125" bestFit="1" customWidth="1"/>
    <col min="84" max="84" width="16.140625" bestFit="1" customWidth="1"/>
    <col min="85" max="86" width="14.140625" bestFit="1" customWidth="1"/>
    <col min="87" max="87" width="16.140625" bestFit="1" customWidth="1"/>
    <col min="88" max="89" width="14.85546875" bestFit="1" customWidth="1"/>
    <col min="90" max="90" width="13.140625" bestFit="1" customWidth="1"/>
    <col min="91" max="91" width="15.42578125" bestFit="1" customWidth="1"/>
    <col min="92" max="92" width="11.85546875" bestFit="1" customWidth="1"/>
    <col min="93" max="93" width="14.5703125" bestFit="1" customWidth="1"/>
    <col min="94" max="94" width="18.140625" bestFit="1" customWidth="1"/>
    <col min="95" max="95" width="12.140625" bestFit="1" customWidth="1"/>
    <col min="96" max="96" width="14" bestFit="1" customWidth="1"/>
    <col min="97" max="97" width="14.140625" bestFit="1" customWidth="1"/>
    <col min="98" max="98" width="16.42578125" bestFit="1" customWidth="1"/>
    <col min="99" max="99" width="12.85546875" bestFit="1" customWidth="1"/>
    <col min="100" max="100" width="13.42578125" bestFit="1" customWidth="1"/>
    <col min="101" max="101" width="14.5703125" bestFit="1" customWidth="1"/>
    <col min="102" max="102" width="15.140625" bestFit="1" customWidth="1"/>
    <col min="103" max="103" width="13.5703125" bestFit="1" customWidth="1"/>
    <col min="104" max="104" width="14" bestFit="1" customWidth="1"/>
    <col min="105" max="105" width="13.85546875" bestFit="1" customWidth="1"/>
  </cols>
  <sheetData>
    <row r="1" spans="1:115" x14ac:dyDescent="0.25">
      <c r="A1" t="s">
        <v>255</v>
      </c>
      <c r="B1" t="s">
        <v>256</v>
      </c>
      <c r="C1" t="s">
        <v>257</v>
      </c>
      <c r="D1" t="s">
        <v>258</v>
      </c>
      <c r="E1" t="s">
        <v>259</v>
      </c>
      <c r="F1" t="s">
        <v>260</v>
      </c>
      <c r="G1" t="s">
        <v>261</v>
      </c>
      <c r="H1" t="s">
        <v>262</v>
      </c>
      <c r="I1" t="s">
        <v>263</v>
      </c>
      <c r="J1" t="s">
        <v>264</v>
      </c>
      <c r="K1" t="s">
        <v>265</v>
      </c>
      <c r="L1" t="s">
        <v>266</v>
      </c>
      <c r="M1" t="s">
        <v>267</v>
      </c>
      <c r="N1" t="s">
        <v>268</v>
      </c>
      <c r="O1" s="67" t="s">
        <v>269</v>
      </c>
      <c r="P1" t="s">
        <v>270</v>
      </c>
      <c r="Q1" t="s">
        <v>271</v>
      </c>
      <c r="R1" t="s">
        <v>272</v>
      </c>
      <c r="S1" t="s">
        <v>273</v>
      </c>
      <c r="T1" s="67" t="s">
        <v>274</v>
      </c>
      <c r="U1" t="s">
        <v>275</v>
      </c>
      <c r="V1" t="s">
        <v>276</v>
      </c>
      <c r="W1" t="s">
        <v>277</v>
      </c>
      <c r="X1" s="67" t="s">
        <v>278</v>
      </c>
      <c r="Y1" t="s">
        <v>279</v>
      </c>
      <c r="Z1" t="s">
        <v>280</v>
      </c>
      <c r="AA1" t="s">
        <v>281</v>
      </c>
      <c r="AB1" t="s">
        <v>282</v>
      </c>
      <c r="AC1" t="s">
        <v>283</v>
      </c>
      <c r="AD1" t="s">
        <v>284</v>
      </c>
      <c r="AE1" t="s">
        <v>285</v>
      </c>
      <c r="AF1" t="s">
        <v>286</v>
      </c>
      <c r="AG1" t="s">
        <v>287</v>
      </c>
      <c r="AH1" t="s">
        <v>288</v>
      </c>
      <c r="AI1" t="s">
        <v>289</v>
      </c>
      <c r="AJ1" t="s">
        <v>290</v>
      </c>
      <c r="AK1" t="s">
        <v>291</v>
      </c>
      <c r="AL1" t="s">
        <v>292</v>
      </c>
      <c r="AM1" t="s">
        <v>293</v>
      </c>
      <c r="AN1" t="s">
        <v>294</v>
      </c>
      <c r="AO1" t="s">
        <v>295</v>
      </c>
      <c r="AP1" t="s">
        <v>296</v>
      </c>
      <c r="AQ1" t="s">
        <v>297</v>
      </c>
      <c r="AR1" t="s">
        <v>298</v>
      </c>
      <c r="AS1" t="s">
        <v>299</v>
      </c>
      <c r="AT1" t="s">
        <v>300</v>
      </c>
      <c r="AU1" t="s">
        <v>301</v>
      </c>
      <c r="AV1" t="s">
        <v>302</v>
      </c>
      <c r="AW1" t="s">
        <v>303</v>
      </c>
      <c r="AX1" t="s">
        <v>304</v>
      </c>
      <c r="AY1" t="s">
        <v>305</v>
      </c>
      <c r="AZ1" t="s">
        <v>306</v>
      </c>
      <c r="BA1" t="s">
        <v>307</v>
      </c>
      <c r="BB1" t="s">
        <v>308</v>
      </c>
      <c r="BC1" t="s">
        <v>309</v>
      </c>
      <c r="BD1" t="s">
        <v>310</v>
      </c>
      <c r="BE1" t="s">
        <v>311</v>
      </c>
      <c r="BF1" t="s">
        <v>312</v>
      </c>
      <c r="BG1" t="s">
        <v>313</v>
      </c>
      <c r="BH1" t="s">
        <v>314</v>
      </c>
      <c r="BI1" t="s">
        <v>315</v>
      </c>
      <c r="BJ1" t="s">
        <v>316</v>
      </c>
      <c r="BK1" t="s">
        <v>317</v>
      </c>
      <c r="BL1" t="s">
        <v>318</v>
      </c>
      <c r="BM1" t="s">
        <v>319</v>
      </c>
      <c r="BN1" t="s">
        <v>320</v>
      </c>
      <c r="BO1" s="69" t="s">
        <v>321</v>
      </c>
      <c r="BP1" s="69" t="s">
        <v>322</v>
      </c>
      <c r="BQ1" t="s">
        <v>323</v>
      </c>
      <c r="BR1" t="s">
        <v>324</v>
      </c>
      <c r="BS1" t="s">
        <v>325</v>
      </c>
      <c r="BT1" t="s">
        <v>326</v>
      </c>
      <c r="BU1" s="69" t="s">
        <v>327</v>
      </c>
      <c r="BV1" t="s">
        <v>328</v>
      </c>
      <c r="BW1" t="s">
        <v>329</v>
      </c>
      <c r="BX1" t="s">
        <v>330</v>
      </c>
      <c r="BY1" t="s">
        <v>331</v>
      </c>
      <c r="BZ1" t="s">
        <v>332</v>
      </c>
      <c r="CA1" t="s">
        <v>333</v>
      </c>
      <c r="CB1" t="s">
        <v>334</v>
      </c>
      <c r="CC1" t="s">
        <v>335</v>
      </c>
      <c r="CD1" t="s">
        <v>336</v>
      </c>
      <c r="CE1" t="s">
        <v>337</v>
      </c>
      <c r="CF1" t="s">
        <v>338</v>
      </c>
      <c r="CG1" t="s">
        <v>339</v>
      </c>
      <c r="CH1" t="s">
        <v>340</v>
      </c>
      <c r="CI1" t="s">
        <v>341</v>
      </c>
      <c r="CJ1" s="69" t="s">
        <v>342</v>
      </c>
      <c r="CK1" t="s">
        <v>343</v>
      </c>
      <c r="CL1" t="s">
        <v>344</v>
      </c>
      <c r="CM1" t="s">
        <v>345</v>
      </c>
      <c r="CN1" t="s">
        <v>346</v>
      </c>
      <c r="CO1" t="s">
        <v>347</v>
      </c>
      <c r="CP1" t="s">
        <v>348</v>
      </c>
      <c r="CQ1" t="s">
        <v>349</v>
      </c>
      <c r="CR1" t="s">
        <v>350</v>
      </c>
      <c r="CS1" t="s">
        <v>351</v>
      </c>
      <c r="CT1" t="s">
        <v>352</v>
      </c>
      <c r="CU1" s="69" t="s">
        <v>353</v>
      </c>
      <c r="CV1" t="s">
        <v>354</v>
      </c>
      <c r="CW1" t="s">
        <v>355</v>
      </c>
      <c r="CX1" s="69" t="s">
        <v>356</v>
      </c>
      <c r="CY1" s="69" t="s">
        <v>357</v>
      </c>
      <c r="CZ1" t="s">
        <v>358</v>
      </c>
      <c r="DA1" t="s">
        <v>359</v>
      </c>
      <c r="DB1" t="s">
        <v>360</v>
      </c>
      <c r="DC1" t="s">
        <v>361</v>
      </c>
      <c r="DD1" t="s">
        <v>362</v>
      </c>
      <c r="DE1" t="s">
        <v>363</v>
      </c>
      <c r="DF1" t="s">
        <v>364</v>
      </c>
      <c r="DG1" t="s">
        <v>365</v>
      </c>
      <c r="DH1" t="s">
        <v>366</v>
      </c>
      <c r="DI1" t="s">
        <v>367</v>
      </c>
      <c r="DJ1" t="s">
        <v>368</v>
      </c>
      <c r="DK1" t="s">
        <v>369</v>
      </c>
    </row>
    <row r="2" spans="1:115" x14ac:dyDescent="0.25">
      <c r="A2" s="52">
        <f>'2-1 Homeless Participation'!E3</f>
        <v>0</v>
      </c>
      <c r="B2" s="52">
        <f>'2-1 Homeless Participation'!E4</f>
        <v>0</v>
      </c>
      <c r="C2">
        <f>'2-1 Homeless Participation'!G7</f>
        <v>0</v>
      </c>
      <c r="D2" s="54">
        <f>'2-1 Homeless Participation'!G8</f>
        <v>0</v>
      </c>
      <c r="E2" s="54">
        <f>'2-1 Homeless Participation'!I8</f>
        <v>0</v>
      </c>
      <c r="F2">
        <f>'2-1 Homeless Participation'!D9</f>
        <v>0</v>
      </c>
      <c r="G2" s="53">
        <f>'2-1 Homeless Participation'!B12</f>
        <v>0</v>
      </c>
      <c r="H2">
        <f>'2-1 Homeless Participation'!G14</f>
        <v>0</v>
      </c>
      <c r="I2" s="54">
        <f>'2-1 Homeless Participation'!G15</f>
        <v>0</v>
      </c>
      <c r="J2" s="54">
        <f>'2-1 Homeless Participation'!I15</f>
        <v>0</v>
      </c>
      <c r="K2">
        <f>'2-1 Homeless Participation'!D16</f>
        <v>0</v>
      </c>
      <c r="L2" s="53">
        <f>'2-1 Homeless Participation'!B18</f>
        <v>0</v>
      </c>
      <c r="M2">
        <f>'2-2 Org Experience'!B25</f>
        <v>0</v>
      </c>
      <c r="N2" s="55">
        <f>'2-3 Prior Expenditures'!E7</f>
        <v>0</v>
      </c>
      <c r="O2" s="68">
        <f>'2-3 Prior Expenditures'!E8</f>
        <v>0</v>
      </c>
      <c r="P2" s="56">
        <f>'2-3 Prior Expenditures'!E9</f>
        <v>0</v>
      </c>
      <c r="Q2" s="56">
        <f>'2-3 Prior Expenditures'!E10</f>
        <v>0</v>
      </c>
      <c r="R2" s="56">
        <f>'2-3 Prior Expenditures'!E12</f>
        <v>0</v>
      </c>
      <c r="S2" s="55">
        <f>'2-3 Prior Expenditures'!H7</f>
        <v>0</v>
      </c>
      <c r="T2" s="68">
        <f>'2-3 Prior Expenditures'!H8</f>
        <v>0</v>
      </c>
      <c r="U2" s="56">
        <f>'2-3 Prior Expenditures'!H9</f>
        <v>0</v>
      </c>
      <c r="V2" s="56">
        <f>'2-3 Prior Expenditures'!H10</f>
        <v>0</v>
      </c>
      <c r="W2" s="56">
        <f>'2-3 Prior Expenditures'!H12</f>
        <v>0</v>
      </c>
      <c r="X2" s="55">
        <f>'2-3 Prior Expenditures'!K7</f>
        <v>0</v>
      </c>
      <c r="Y2" s="68">
        <f>'2-3 Prior Expenditures'!K8</f>
        <v>0</v>
      </c>
      <c r="Z2" s="56">
        <f>'2-3 Prior Expenditures'!K9</f>
        <v>0</v>
      </c>
      <c r="AA2" s="56">
        <f>'2-3 Prior Expenditures'!K10</f>
        <v>0</v>
      </c>
      <c r="AB2" s="56">
        <f>'2-3 Prior Expenditures'!K12</f>
        <v>0</v>
      </c>
      <c r="AC2" s="55">
        <f>'2-3 Prior Expenditures'!B17</f>
        <v>0</v>
      </c>
      <c r="AD2">
        <f>'2-4 Previous Outcomes'!B7</f>
        <v>0</v>
      </c>
      <c r="AE2">
        <f>'2-4 Previous Outcomes'!L7</f>
        <v>0</v>
      </c>
      <c r="AF2">
        <f>'2-4 Previous Outcomes'!B8</f>
        <v>0</v>
      </c>
      <c r="AG2">
        <f>'2-4 Previous Outcomes'!L8</f>
        <v>0</v>
      </c>
      <c r="AH2">
        <f>'2-4 Previous Outcomes'!B9</f>
        <v>0</v>
      </c>
      <c r="AI2">
        <f>'2-4 Previous Outcomes'!L9</f>
        <v>0</v>
      </c>
      <c r="AJ2">
        <f>'2-4 Previous Outcomes'!B10</f>
        <v>0</v>
      </c>
      <c r="AK2">
        <f>'2-4 Previous Outcomes'!L10</f>
        <v>0</v>
      </c>
      <c r="AL2">
        <f>'2-4 Previous Outcomes'!E13</f>
        <v>0</v>
      </c>
      <c r="AM2">
        <f>'2-4 Previous Outcomes'!H13</f>
        <v>0</v>
      </c>
      <c r="AN2">
        <f>'2-4 Previous Outcomes'!K13</f>
        <v>0</v>
      </c>
      <c r="AO2" s="57">
        <f>'2-4 Previous Outcomes'!E17</f>
        <v>0</v>
      </c>
      <c r="AP2" s="57">
        <f>'2-4 Previous Outcomes'!F17</f>
        <v>0</v>
      </c>
      <c r="AQ2" s="57">
        <f>'2-4 Previous Outcomes'!H17</f>
        <v>0</v>
      </c>
      <c r="AR2" s="57">
        <f>'2-4 Previous Outcomes'!I17</f>
        <v>0</v>
      </c>
      <c r="AS2" s="57">
        <f>'2-4 Previous Outcomes'!K17</f>
        <v>0</v>
      </c>
      <c r="AT2" s="57">
        <f>'2-4 Previous Outcomes'!L17</f>
        <v>0</v>
      </c>
      <c r="AU2" s="57">
        <f>'2-4 Previous Outcomes'!E21</f>
        <v>0</v>
      </c>
      <c r="AV2" s="57">
        <f>'2-4 Previous Outcomes'!F21</f>
        <v>0</v>
      </c>
      <c r="AW2" s="57">
        <f>'2-4 Previous Outcomes'!H21</f>
        <v>0</v>
      </c>
      <c r="AX2" s="57">
        <f>'2-4 Previous Outcomes'!I21</f>
        <v>0</v>
      </c>
      <c r="AY2" s="57">
        <f>'2-4 Previous Outcomes'!K21</f>
        <v>0</v>
      </c>
      <c r="AZ2" s="57">
        <f>'2-4 Previous Outcomes'!L21</f>
        <v>0</v>
      </c>
      <c r="BA2" s="57">
        <f>'2-4 Previous Outcomes'!E25</f>
        <v>0</v>
      </c>
      <c r="BB2" s="57">
        <f>'2-4 Previous Outcomes'!F25</f>
        <v>0</v>
      </c>
      <c r="BC2" s="57">
        <f>'2-4 Previous Outcomes'!H25</f>
        <v>0</v>
      </c>
      <c r="BD2" s="57">
        <f>'2-4 Previous Outcomes'!I25</f>
        <v>0</v>
      </c>
      <c r="BE2" s="57">
        <f>'2-4 Previous Outcomes'!K25</f>
        <v>0</v>
      </c>
      <c r="BF2" s="57">
        <f>'2-4 Previous Outcomes'!L25</f>
        <v>0</v>
      </c>
      <c r="BG2" s="57">
        <f>'2-4 Previous Outcomes'!E29</f>
        <v>0</v>
      </c>
      <c r="BH2" s="57">
        <f>'2-4 Previous Outcomes'!F29</f>
        <v>0</v>
      </c>
      <c r="BI2" s="57">
        <f>'2-4 Previous Outcomes'!H29</f>
        <v>0</v>
      </c>
      <c r="BJ2" s="57">
        <f>'2-4 Previous Outcomes'!I29</f>
        <v>0</v>
      </c>
      <c r="BK2" s="57">
        <f>'2-4 Previous Outcomes'!K29</f>
        <v>0</v>
      </c>
      <c r="BL2" s="57">
        <f>'2-4 Previous Outcomes'!L29</f>
        <v>0</v>
      </c>
      <c r="BM2">
        <f>'2-4 Previous Outcomes'!B33</f>
        <v>0</v>
      </c>
      <c r="BN2">
        <f>'2-5 Monitoring Results'!B16</f>
        <v>0</v>
      </c>
      <c r="BO2" s="67" t="e">
        <f>#REF!</f>
        <v>#REF!</v>
      </c>
      <c r="BP2" s="67" t="e">
        <f>#REF!</f>
        <v>#REF!</v>
      </c>
      <c r="BQ2" t="e">
        <f>#REF!</f>
        <v>#REF!</v>
      </c>
      <c r="BR2" t="e">
        <f>#REF!</f>
        <v>#REF!</v>
      </c>
      <c r="BS2" t="e">
        <f>#REF!</f>
        <v>#REF!</v>
      </c>
      <c r="BT2" t="e">
        <f>#REF!</f>
        <v>#REF!</v>
      </c>
      <c r="BU2" t="e">
        <f>#REF!</f>
        <v>#REF!</v>
      </c>
      <c r="BV2" t="e">
        <f>#REF!</f>
        <v>#REF!</v>
      </c>
      <c r="BW2" t="e">
        <f>#REF!</f>
        <v>#REF!</v>
      </c>
      <c r="BX2" t="e">
        <f>#REF!</f>
        <v>#REF!</v>
      </c>
      <c r="BY2" t="e">
        <f>#REF!</f>
        <v>#REF!</v>
      </c>
      <c r="BZ2" t="e">
        <f>#REF!</f>
        <v>#REF!</v>
      </c>
      <c r="CA2" t="e">
        <f>#REF!</f>
        <v>#REF!</v>
      </c>
      <c r="CB2" t="e">
        <f>#REF!</f>
        <v>#REF!</v>
      </c>
      <c r="CC2" t="e">
        <f>#REF!</f>
        <v>#REF!</v>
      </c>
      <c r="CD2" t="e">
        <f>#REF!</f>
        <v>#REF!</v>
      </c>
      <c r="CE2" t="e">
        <f>#REF!</f>
        <v>#REF!</v>
      </c>
      <c r="CF2" t="e">
        <f>#REF!</f>
        <v>#REF!</v>
      </c>
      <c r="CG2" t="e">
        <f>#REF!</f>
        <v>#REF!</v>
      </c>
      <c r="CH2" t="e">
        <f>#REF!</f>
        <v>#REF!</v>
      </c>
      <c r="CI2" t="e">
        <f>#REF!</f>
        <v>#REF!</v>
      </c>
      <c r="CJ2" t="e">
        <f>#REF!</f>
        <v>#REF!</v>
      </c>
      <c r="CK2" t="e">
        <f>#REF!</f>
        <v>#REF!</v>
      </c>
      <c r="CL2" t="e">
        <f>#REF!</f>
        <v>#REF!</v>
      </c>
      <c r="CM2" t="e">
        <f>#REF!</f>
        <v>#REF!</v>
      </c>
      <c r="CN2" t="e">
        <f>#REF!</f>
        <v>#REF!</v>
      </c>
      <c r="CO2" t="e">
        <f>#REF!</f>
        <v>#REF!</v>
      </c>
      <c r="CP2" t="e">
        <f>#REF!</f>
        <v>#REF!</v>
      </c>
      <c r="CQ2" t="e">
        <f>#REF!</f>
        <v>#REF!</v>
      </c>
      <c r="CR2" t="e">
        <f>#REF!</f>
        <v>#REF!</v>
      </c>
      <c r="CS2" t="e">
        <f>#REF!</f>
        <v>#REF!</v>
      </c>
      <c r="CT2" t="e">
        <f>#REF!</f>
        <v>#REF!</v>
      </c>
      <c r="CU2" t="e">
        <f>#REF!</f>
        <v>#REF!</v>
      </c>
      <c r="CV2" t="e">
        <f>#REF!</f>
        <v>#REF!</v>
      </c>
      <c r="CW2" t="e">
        <f>#REF!</f>
        <v>#REF!</v>
      </c>
      <c r="CX2" t="e">
        <f>#REF!</f>
        <v>#REF!</v>
      </c>
      <c r="CY2" t="e">
        <f>#REF!</f>
        <v>#REF!</v>
      </c>
      <c r="CZ2" t="e">
        <f>#REF!</f>
        <v>#REF!</v>
      </c>
      <c r="DA2" t="e">
        <f>#REF!</f>
        <v>#REF!</v>
      </c>
      <c r="DB2" t="e">
        <f>#REF!</f>
        <v>#REF!</v>
      </c>
      <c r="DC2">
        <f>'2-7 Unserved Areas'!B18</f>
        <v>0</v>
      </c>
      <c r="DD2">
        <f>'2-8 Checklist and Score'!H6</f>
        <v>0</v>
      </c>
      <c r="DE2">
        <f>'2-8 Checklist and Score'!H8</f>
        <v>0</v>
      </c>
      <c r="DF2">
        <f>'2-8 Checklist and Score'!H9</f>
        <v>0</v>
      </c>
      <c r="DG2">
        <f>'2-8 Checklist and Score'!H10</f>
        <v>0</v>
      </c>
      <c r="DH2">
        <f>'2-8 Checklist and Score'!H11</f>
        <v>0</v>
      </c>
      <c r="DI2">
        <f>'2-8 Checklist and Score'!H12</f>
        <v>0</v>
      </c>
      <c r="DJ2">
        <f>'2-8 Checklist and Score'!H13</f>
        <v>0</v>
      </c>
      <c r="DK2">
        <f>'2-8 Checklist and Score'!H14</f>
        <v>0</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D13"/>
  <sheetViews>
    <sheetView workbookViewId="0">
      <selection activeCell="K19" sqref="K19"/>
    </sheetView>
  </sheetViews>
  <sheetFormatPr defaultRowHeight="15" x14ac:dyDescent="0.25"/>
  <sheetData>
    <row r="1" spans="1:4" x14ac:dyDescent="0.25">
      <c r="A1" t="s">
        <v>370</v>
      </c>
      <c r="B1" t="s">
        <v>183</v>
      </c>
      <c r="C1" t="s">
        <v>371</v>
      </c>
      <c r="D1" t="s">
        <v>372</v>
      </c>
    </row>
    <row r="2" spans="1:4" x14ac:dyDescent="0.25">
      <c r="A2">
        <f>'2-2 Org Experience'!C9</f>
        <v>0</v>
      </c>
      <c r="B2">
        <f>'2-2 Org Experience'!H9</f>
        <v>0</v>
      </c>
      <c r="C2">
        <f>'2-2 Org Experience'!I9</f>
        <v>0</v>
      </c>
      <c r="D2">
        <f>'2-2 Org Experience'!J9</f>
        <v>0</v>
      </c>
    </row>
    <row r="3" spans="1:4" x14ac:dyDescent="0.25">
      <c r="A3">
        <f>'2-2 Org Experience'!C10</f>
        <v>0</v>
      </c>
      <c r="B3">
        <f>'2-2 Org Experience'!H10</f>
        <v>0</v>
      </c>
      <c r="C3">
        <f>'2-2 Org Experience'!I10</f>
        <v>0</v>
      </c>
      <c r="D3">
        <f>'2-2 Org Experience'!J10</f>
        <v>0</v>
      </c>
    </row>
    <row r="4" spans="1:4" x14ac:dyDescent="0.25">
      <c r="A4">
        <f>'2-2 Org Experience'!C11</f>
        <v>0</v>
      </c>
      <c r="B4">
        <f>'2-2 Org Experience'!H11</f>
        <v>0</v>
      </c>
      <c r="C4">
        <f>'2-2 Org Experience'!I11</f>
        <v>0</v>
      </c>
      <c r="D4">
        <f>'2-2 Org Experience'!J11</f>
        <v>0</v>
      </c>
    </row>
    <row r="5" spans="1:4" x14ac:dyDescent="0.25">
      <c r="A5">
        <f>'2-2 Org Experience'!C12</f>
        <v>0</v>
      </c>
      <c r="B5">
        <f>'2-2 Org Experience'!H12</f>
        <v>0</v>
      </c>
      <c r="C5">
        <f>'2-2 Org Experience'!I12</f>
        <v>0</v>
      </c>
      <c r="D5">
        <f>'2-2 Org Experience'!J12</f>
        <v>0</v>
      </c>
    </row>
    <row r="6" spans="1:4" x14ac:dyDescent="0.25">
      <c r="A6">
        <f>'2-2 Org Experience'!C13</f>
        <v>0</v>
      </c>
      <c r="B6">
        <f>'2-2 Org Experience'!H13</f>
        <v>0</v>
      </c>
      <c r="C6">
        <f>'2-2 Org Experience'!I13</f>
        <v>0</v>
      </c>
      <c r="D6">
        <f>'2-2 Org Experience'!J13</f>
        <v>0</v>
      </c>
    </row>
    <row r="7" spans="1:4" x14ac:dyDescent="0.25">
      <c r="A7">
        <f>'2-2 Org Experience'!C14</f>
        <v>0</v>
      </c>
      <c r="B7">
        <f>'2-2 Org Experience'!H14</f>
        <v>0</v>
      </c>
      <c r="C7">
        <f>'2-2 Org Experience'!I14</f>
        <v>0</v>
      </c>
      <c r="D7">
        <f>'2-2 Org Experience'!J14</f>
        <v>0</v>
      </c>
    </row>
    <row r="8" spans="1:4" x14ac:dyDescent="0.25">
      <c r="A8">
        <f>'2-2 Org Experience'!C15</f>
        <v>0</v>
      </c>
      <c r="B8">
        <f>'2-2 Org Experience'!H15</f>
        <v>0</v>
      </c>
      <c r="C8">
        <f>'2-2 Org Experience'!I15</f>
        <v>0</v>
      </c>
      <c r="D8">
        <f>'2-2 Org Experience'!J15</f>
        <v>0</v>
      </c>
    </row>
    <row r="9" spans="1:4" x14ac:dyDescent="0.25">
      <c r="A9">
        <f>'2-2 Org Experience'!C16</f>
        <v>0</v>
      </c>
      <c r="B9">
        <f>'2-2 Org Experience'!H16</f>
        <v>0</v>
      </c>
      <c r="C9">
        <f>'2-2 Org Experience'!I16</f>
        <v>0</v>
      </c>
      <c r="D9">
        <f>'2-2 Org Experience'!J16</f>
        <v>0</v>
      </c>
    </row>
    <row r="10" spans="1:4" x14ac:dyDescent="0.25">
      <c r="A10">
        <f>'2-2 Org Experience'!C17</f>
        <v>0</v>
      </c>
      <c r="B10">
        <f>'2-2 Org Experience'!H17</f>
        <v>0</v>
      </c>
      <c r="C10">
        <f>'2-2 Org Experience'!I17</f>
        <v>0</v>
      </c>
      <c r="D10">
        <f>'2-2 Org Experience'!J17</f>
        <v>0</v>
      </c>
    </row>
    <row r="11" spans="1:4" x14ac:dyDescent="0.25">
      <c r="A11">
        <f>'2-2 Org Experience'!C18</f>
        <v>0</v>
      </c>
      <c r="B11">
        <f>'2-2 Org Experience'!H18</f>
        <v>0</v>
      </c>
      <c r="C11">
        <f>'2-2 Org Experience'!I18</f>
        <v>0</v>
      </c>
      <c r="D11">
        <f>'2-2 Org Experience'!J18</f>
        <v>0</v>
      </c>
    </row>
    <row r="12" spans="1:4" x14ac:dyDescent="0.25">
      <c r="A12">
        <f>'2-2 Org Experience'!C19</f>
        <v>0</v>
      </c>
      <c r="B12">
        <f>'2-2 Org Experience'!H19</f>
        <v>0</v>
      </c>
      <c r="C12">
        <f>'2-2 Org Experience'!I19</f>
        <v>0</v>
      </c>
      <c r="D12">
        <f>'2-2 Org Experience'!J19</f>
        <v>0</v>
      </c>
    </row>
    <row r="13" spans="1:4" x14ac:dyDescent="0.25">
      <c r="A13">
        <f>'2-2 Org Experience'!C20</f>
        <v>0</v>
      </c>
      <c r="B13">
        <f>'2-2 Org Experience'!H20</f>
        <v>0</v>
      </c>
      <c r="C13">
        <f>'2-2 Org Experience'!I20</f>
        <v>0</v>
      </c>
      <c r="D13">
        <f>'2-2 Org Experience'!J20</f>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B13"/>
  <sheetViews>
    <sheetView workbookViewId="0">
      <selection activeCell="B1" sqref="B1"/>
    </sheetView>
  </sheetViews>
  <sheetFormatPr defaultRowHeight="15" x14ac:dyDescent="0.25"/>
  <cols>
    <col min="1" max="1" width="13.5703125" customWidth="1"/>
    <col min="2" max="2" width="20.140625" customWidth="1"/>
  </cols>
  <sheetData>
    <row r="1" spans="1:2" x14ac:dyDescent="0.25">
      <c r="A1" t="s">
        <v>373</v>
      </c>
      <c r="B1" t="s">
        <v>374</v>
      </c>
    </row>
    <row r="2" spans="1:2" x14ac:dyDescent="0.25">
      <c r="A2">
        <f>'2-7 Unserved Areas'!E10</f>
        <v>0</v>
      </c>
      <c r="B2" t="e">
        <f>'2-7 Unserved Areas'!#REF!</f>
        <v>#REF!</v>
      </c>
    </row>
    <row r="3" spans="1:2" x14ac:dyDescent="0.25">
      <c r="A3">
        <f>'2-7 Unserved Areas'!E11</f>
        <v>0</v>
      </c>
      <c r="B3" t="e">
        <f>'2-7 Unserved Areas'!#REF!</f>
        <v>#REF!</v>
      </c>
    </row>
    <row r="4" spans="1:2" x14ac:dyDescent="0.25">
      <c r="A4" t="str">
        <f>'2-7 Unserved Areas'!E12</f>
        <v>No qualifying counties in service area</v>
      </c>
      <c r="B4" t="e">
        <f>'2-7 Unserved Areas'!#REF!</f>
        <v>#REF!</v>
      </c>
    </row>
    <row r="5" spans="1:2" x14ac:dyDescent="0.25">
      <c r="A5" t="e">
        <f>'2-7 Unserved Areas'!#REF!</f>
        <v>#REF!</v>
      </c>
      <c r="B5" t="e">
        <f>'2-7 Unserved Areas'!#REF!</f>
        <v>#REF!</v>
      </c>
    </row>
    <row r="6" spans="1:2" x14ac:dyDescent="0.25">
      <c r="A6" t="e">
        <f>'2-7 Unserved Areas'!#REF!</f>
        <v>#REF!</v>
      </c>
      <c r="B6" t="e">
        <f>'2-7 Unserved Areas'!#REF!</f>
        <v>#REF!</v>
      </c>
    </row>
    <row r="7" spans="1:2" x14ac:dyDescent="0.25">
      <c r="A7" t="e">
        <f>'2-7 Unserved Areas'!#REF!</f>
        <v>#REF!</v>
      </c>
      <c r="B7" t="e">
        <f>'2-7 Unserved Areas'!#REF!</f>
        <v>#REF!</v>
      </c>
    </row>
    <row r="8" spans="1:2" x14ac:dyDescent="0.25">
      <c r="A8" t="e">
        <f>'2-7 Unserved Areas'!#REF!</f>
        <v>#REF!</v>
      </c>
      <c r="B8" t="e">
        <f>'2-7 Unserved Areas'!#REF!</f>
        <v>#REF!</v>
      </c>
    </row>
    <row r="9" spans="1:2" x14ac:dyDescent="0.25">
      <c r="A9" t="e">
        <f>'2-7 Unserved Areas'!#REF!</f>
        <v>#REF!</v>
      </c>
      <c r="B9" t="e">
        <f>'2-7 Unserved Areas'!#REF!</f>
        <v>#REF!</v>
      </c>
    </row>
    <row r="10" spans="1:2" x14ac:dyDescent="0.25">
      <c r="A10" t="e">
        <f>'2-7 Unserved Areas'!#REF!</f>
        <v>#REF!</v>
      </c>
      <c r="B10" t="e">
        <f>'2-7 Unserved Areas'!#REF!</f>
        <v>#REF!</v>
      </c>
    </row>
    <row r="11" spans="1:2" x14ac:dyDescent="0.25">
      <c r="A11" t="e">
        <f>'2-7 Unserved Areas'!#REF!</f>
        <v>#REF!</v>
      </c>
      <c r="B11" t="e">
        <f>'2-7 Unserved Areas'!#REF!</f>
        <v>#REF!</v>
      </c>
    </row>
    <row r="12" spans="1:2" x14ac:dyDescent="0.25">
      <c r="A12" t="e">
        <f>'2-7 Unserved Areas'!#REF!</f>
        <v>#REF!</v>
      </c>
      <c r="B12" t="e">
        <f>'2-7 Unserved Areas'!#REF!</f>
        <v>#REF!</v>
      </c>
    </row>
    <row r="13" spans="1:2" x14ac:dyDescent="0.25">
      <c r="A13">
        <f>'2-7 Unserved Areas'!E13</f>
        <v>0</v>
      </c>
      <c r="B13" t="e">
        <f>'2-7 Unserved Areas'!#REF!</f>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499984740745262"/>
  </sheetPr>
  <dimension ref="A1:K49"/>
  <sheetViews>
    <sheetView showGridLines="0" showRowColHeaders="0" tabSelected="1" showRuler="0" showWhiteSpace="0" zoomScale="110" zoomScaleNormal="110" zoomScalePageLayoutView="82" workbookViewId="0">
      <selection activeCell="E3" sqref="E3:J3"/>
    </sheetView>
  </sheetViews>
  <sheetFormatPr defaultColWidth="0" defaultRowHeight="0" customHeight="1" zeroHeight="1" x14ac:dyDescent="0.25"/>
  <cols>
    <col min="1" max="1" width="2.140625" style="15" customWidth="1"/>
    <col min="2" max="2" width="6.5703125" style="1" customWidth="1"/>
    <col min="3" max="3" width="11.42578125" style="1" customWidth="1"/>
    <col min="4" max="4" width="12.42578125" style="1" customWidth="1"/>
    <col min="5" max="5" width="7.85546875" style="1" customWidth="1"/>
    <col min="6" max="6" width="10.85546875" style="1" customWidth="1"/>
    <col min="7" max="7" width="10.5703125" style="1" customWidth="1"/>
    <col min="8" max="8" width="9.140625" style="1" customWidth="1"/>
    <col min="9" max="9" width="10.5703125" style="1" customWidth="1"/>
    <col min="10" max="10" width="18.140625" style="1" customWidth="1"/>
    <col min="11" max="11" width="2.140625" style="76" customWidth="1"/>
    <col min="12" max="16384" width="9.140625" style="15" hidden="1"/>
  </cols>
  <sheetData>
    <row r="1" spans="2:11" s="76" customFormat="1" ht="15" customHeight="1" x14ac:dyDescent="0.25">
      <c r="B1" s="5"/>
      <c r="C1" s="5"/>
      <c r="D1" s="5"/>
      <c r="E1" s="5"/>
      <c r="F1" s="5"/>
      <c r="G1" s="5"/>
      <c r="H1" s="5"/>
      <c r="I1" s="5"/>
      <c r="J1" s="5"/>
    </row>
    <row r="2" spans="2:11" s="76" customFormat="1" ht="15.75" x14ac:dyDescent="0.25">
      <c r="B2" s="166" t="s">
        <v>164</v>
      </c>
      <c r="C2" s="167"/>
      <c r="D2" s="167"/>
      <c r="E2" s="167"/>
      <c r="F2" s="167"/>
      <c r="G2" s="167"/>
      <c r="H2" s="167"/>
      <c r="I2" s="167"/>
      <c r="J2" s="167"/>
      <c r="K2" s="77"/>
    </row>
    <row r="3" spans="2:11" ht="15" x14ac:dyDescent="0.25">
      <c r="B3" s="105" t="s">
        <v>165</v>
      </c>
      <c r="C3" s="78"/>
      <c r="D3" s="79"/>
      <c r="E3" s="180"/>
      <c r="F3" s="181"/>
      <c r="G3" s="181"/>
      <c r="H3" s="181"/>
      <c r="I3" s="181"/>
      <c r="J3" s="182"/>
      <c r="K3" s="77"/>
    </row>
    <row r="4" spans="2:11" ht="15" x14ac:dyDescent="0.25">
      <c r="B4" s="183" t="s">
        <v>166</v>
      </c>
      <c r="C4" s="184"/>
      <c r="D4" s="184"/>
      <c r="E4" s="185"/>
      <c r="F4" s="186"/>
      <c r="G4" s="186"/>
      <c r="H4" s="186"/>
      <c r="I4" s="186"/>
      <c r="J4" s="187"/>
      <c r="K4" s="77"/>
    </row>
    <row r="5" spans="2:11" s="81" customFormat="1" ht="46.5" customHeight="1" x14ac:dyDescent="0.25">
      <c r="B5" s="168" t="s">
        <v>167</v>
      </c>
      <c r="C5" s="169"/>
      <c r="D5" s="169"/>
      <c r="E5" s="169"/>
      <c r="F5" s="169"/>
      <c r="G5" s="169"/>
      <c r="H5" s="169"/>
      <c r="I5" s="169"/>
      <c r="J5" s="170"/>
      <c r="K5" s="80"/>
    </row>
    <row r="6" spans="2:11" s="83" customFormat="1" ht="85.5" customHeight="1" x14ac:dyDescent="0.25">
      <c r="B6" s="3" t="s">
        <v>168</v>
      </c>
      <c r="C6" s="173" t="s">
        <v>169</v>
      </c>
      <c r="D6" s="173"/>
      <c r="E6" s="173"/>
      <c r="F6" s="173"/>
      <c r="G6" s="173"/>
      <c r="H6" s="173"/>
      <c r="I6" s="173"/>
      <c r="J6" s="174"/>
      <c r="K6" s="82"/>
    </row>
    <row r="7" spans="2:11" s="17" customFormat="1" ht="16.5" customHeight="1" x14ac:dyDescent="0.25">
      <c r="B7" s="175" t="s">
        <v>170</v>
      </c>
      <c r="C7" s="176"/>
      <c r="D7" s="176"/>
      <c r="E7" s="176"/>
      <c r="F7" s="176"/>
      <c r="G7" s="177"/>
      <c r="H7" s="178"/>
      <c r="I7" s="178"/>
      <c r="J7" s="179"/>
      <c r="K7" s="88"/>
    </row>
    <row r="8" spans="2:11" ht="21" customHeight="1" x14ac:dyDescent="0.25">
      <c r="B8" s="84" t="s">
        <v>171</v>
      </c>
      <c r="C8" s="96"/>
      <c r="D8" s="2"/>
      <c r="E8" s="2"/>
      <c r="F8" s="2" t="s">
        <v>172</v>
      </c>
      <c r="G8" s="131"/>
      <c r="H8" s="2" t="s">
        <v>173</v>
      </c>
      <c r="I8" s="132"/>
      <c r="J8" s="64"/>
      <c r="K8" s="77"/>
    </row>
    <row r="9" spans="2:11" s="14" customFormat="1" ht="15" x14ac:dyDescent="0.25">
      <c r="B9" s="77" t="s">
        <v>174</v>
      </c>
      <c r="C9" s="65"/>
      <c r="D9" s="191"/>
      <c r="E9" s="192"/>
      <c r="F9" s="192"/>
      <c r="G9" s="192"/>
      <c r="H9" s="192"/>
      <c r="I9" s="192"/>
      <c r="J9" s="193"/>
      <c r="K9" s="89"/>
    </row>
    <row r="10" spans="2:11" s="14" customFormat="1" ht="41.25" customHeight="1" x14ac:dyDescent="0.25">
      <c r="B10" s="77"/>
      <c r="C10" s="65"/>
      <c r="D10" s="194"/>
      <c r="E10" s="195"/>
      <c r="F10" s="195"/>
      <c r="G10" s="195"/>
      <c r="H10" s="195"/>
      <c r="I10" s="195"/>
      <c r="J10" s="196"/>
      <c r="K10" s="89"/>
    </row>
    <row r="11" spans="2:11" s="83" customFormat="1" ht="12" customHeight="1" x14ac:dyDescent="0.25">
      <c r="B11" s="66"/>
      <c r="C11" s="2"/>
      <c r="D11" s="2"/>
      <c r="E11" s="2"/>
      <c r="F11" s="2"/>
      <c r="G11" s="2"/>
      <c r="H11" s="2"/>
      <c r="I11" s="2"/>
      <c r="J11" s="64"/>
      <c r="K11" s="82"/>
    </row>
    <row r="12" spans="2:11" ht="31.5" customHeight="1" x14ac:dyDescent="0.25">
      <c r="B12" s="117"/>
      <c r="C12" s="85" t="s">
        <v>175</v>
      </c>
      <c r="D12" s="35"/>
      <c r="E12" s="35"/>
      <c r="F12" s="35"/>
      <c r="G12" s="35"/>
      <c r="H12" s="35"/>
      <c r="I12" s="35"/>
      <c r="J12" s="86"/>
      <c r="K12" s="77"/>
    </row>
    <row r="13" spans="2:11" s="16" customFormat="1" ht="102" customHeight="1" x14ac:dyDescent="0.25">
      <c r="B13" s="3" t="s">
        <v>176</v>
      </c>
      <c r="C13" s="171" t="s">
        <v>177</v>
      </c>
      <c r="D13" s="171"/>
      <c r="E13" s="171"/>
      <c r="F13" s="171"/>
      <c r="G13" s="171"/>
      <c r="H13" s="171"/>
      <c r="I13" s="171"/>
      <c r="J13" s="172"/>
      <c r="K13" s="82"/>
    </row>
    <row r="14" spans="2:11" ht="16.5" customHeight="1" x14ac:dyDescent="0.25">
      <c r="B14" s="175" t="s">
        <v>170</v>
      </c>
      <c r="C14" s="176"/>
      <c r="D14" s="176"/>
      <c r="E14" s="176"/>
      <c r="F14" s="176"/>
      <c r="G14" s="177"/>
      <c r="H14" s="178"/>
      <c r="I14" s="178"/>
      <c r="J14" s="179"/>
      <c r="K14" s="77"/>
    </row>
    <row r="15" spans="2:11" ht="21" customHeight="1" x14ac:dyDescent="0.25">
      <c r="B15" s="84" t="s">
        <v>178</v>
      </c>
      <c r="C15" s="96"/>
      <c r="D15" s="2"/>
      <c r="E15" s="2"/>
      <c r="F15" s="2" t="s">
        <v>172</v>
      </c>
      <c r="G15" s="130"/>
      <c r="H15" s="2" t="s">
        <v>173</v>
      </c>
      <c r="I15" s="131"/>
      <c r="J15" s="64"/>
      <c r="K15" s="77"/>
    </row>
    <row r="16" spans="2:11" s="14" customFormat="1" ht="15" x14ac:dyDescent="0.25">
      <c r="B16" s="188" t="s">
        <v>179</v>
      </c>
      <c r="C16" s="189"/>
      <c r="D16" s="191"/>
      <c r="E16" s="192"/>
      <c r="F16" s="192"/>
      <c r="G16" s="192"/>
      <c r="H16" s="192"/>
      <c r="I16" s="192"/>
      <c r="J16" s="193"/>
      <c r="K16" s="89"/>
    </row>
    <row r="17" spans="2:11" s="14" customFormat="1" ht="41.25" customHeight="1" x14ac:dyDescent="0.25">
      <c r="B17" s="190"/>
      <c r="C17" s="189"/>
      <c r="D17" s="194"/>
      <c r="E17" s="195"/>
      <c r="F17" s="195"/>
      <c r="G17" s="195"/>
      <c r="H17" s="195"/>
      <c r="I17" s="195"/>
      <c r="J17" s="196"/>
      <c r="K17" s="89"/>
    </row>
    <row r="18" spans="2:11" ht="31.5" customHeight="1" x14ac:dyDescent="0.25">
      <c r="B18" s="117"/>
      <c r="C18" s="85" t="s">
        <v>180</v>
      </c>
      <c r="D18" s="35"/>
      <c r="E18" s="35"/>
      <c r="F18" s="35"/>
      <c r="G18" s="35"/>
      <c r="H18" s="35"/>
      <c r="I18" s="35"/>
      <c r="J18" s="86"/>
      <c r="K18" s="77"/>
    </row>
    <row r="19" spans="2:11" ht="11.25" customHeight="1" x14ac:dyDescent="0.25">
      <c r="B19" s="5"/>
      <c r="C19" s="104"/>
      <c r="D19" s="104"/>
      <c r="E19" s="104"/>
      <c r="F19" s="104"/>
      <c r="G19" s="104"/>
      <c r="H19" s="104"/>
      <c r="I19" s="104"/>
      <c r="J19" s="104"/>
    </row>
    <row r="20" spans="2:11" ht="6.6" hidden="1" customHeight="1" x14ac:dyDescent="0.25">
      <c r="B20" s="5"/>
      <c r="C20" s="5"/>
      <c r="D20" s="5"/>
      <c r="E20" s="5"/>
      <c r="F20" s="5"/>
      <c r="G20" s="5"/>
      <c r="H20" s="5"/>
      <c r="I20" s="5"/>
      <c r="J20" s="5"/>
    </row>
    <row r="21" spans="2:11" ht="15" hidden="1" x14ac:dyDescent="0.25">
      <c r="B21" s="5"/>
      <c r="C21" s="5"/>
      <c r="D21" s="5"/>
      <c r="E21" s="5"/>
      <c r="F21" s="5"/>
      <c r="G21" s="5"/>
      <c r="H21" s="5"/>
      <c r="I21" s="5"/>
      <c r="J21" s="5"/>
    </row>
    <row r="22" spans="2:11" ht="15" hidden="1" x14ac:dyDescent="0.25">
      <c r="B22" s="5"/>
      <c r="C22" s="5"/>
      <c r="D22" s="5"/>
      <c r="E22" s="5"/>
      <c r="F22" s="5"/>
      <c r="G22" s="5"/>
      <c r="H22" s="5"/>
      <c r="I22" s="5"/>
      <c r="J22" s="5"/>
    </row>
    <row r="23" spans="2:11" ht="15" hidden="1" x14ac:dyDescent="0.25">
      <c r="B23" s="5"/>
      <c r="C23" s="5"/>
      <c r="D23" s="5"/>
      <c r="E23" s="5"/>
      <c r="F23" s="5"/>
      <c r="G23" s="5"/>
      <c r="H23" s="5"/>
      <c r="I23" s="5"/>
      <c r="J23" s="5"/>
    </row>
    <row r="24" spans="2:11" ht="15" hidden="1" x14ac:dyDescent="0.25">
      <c r="B24" s="5"/>
      <c r="C24" s="5"/>
      <c r="D24" s="5"/>
      <c r="E24" s="5"/>
      <c r="F24" s="5"/>
      <c r="G24" s="5"/>
      <c r="H24" s="5"/>
      <c r="I24" s="5"/>
      <c r="J24" s="5"/>
    </row>
    <row r="25" spans="2:11" ht="15" hidden="1" x14ac:dyDescent="0.25">
      <c r="B25" s="5"/>
      <c r="C25" s="5"/>
      <c r="D25" s="5"/>
      <c r="E25" s="5"/>
      <c r="F25" s="5"/>
      <c r="G25" s="5"/>
      <c r="H25" s="5"/>
      <c r="I25" s="5"/>
      <c r="J25" s="5"/>
    </row>
    <row r="26" spans="2:11" ht="15" hidden="1" x14ac:dyDescent="0.25">
      <c r="B26" s="5"/>
      <c r="C26" s="5"/>
      <c r="D26" s="5"/>
      <c r="E26" s="5"/>
      <c r="F26" s="5"/>
      <c r="G26" s="5"/>
      <c r="H26" s="5"/>
      <c r="I26" s="5"/>
      <c r="J26" s="5"/>
    </row>
    <row r="27" spans="2:11" ht="15" hidden="1" x14ac:dyDescent="0.25">
      <c r="B27" s="5"/>
      <c r="C27" s="5"/>
      <c r="D27" s="5"/>
      <c r="E27" s="5"/>
      <c r="F27" s="5"/>
      <c r="G27" s="5"/>
      <c r="H27" s="5"/>
      <c r="I27" s="5"/>
      <c r="J27" s="5"/>
    </row>
    <row r="28" spans="2:11" ht="3.95" hidden="1" customHeight="1" x14ac:dyDescent="0.25">
      <c r="B28" s="5"/>
      <c r="C28" s="5"/>
      <c r="D28" s="87"/>
      <c r="E28" s="5"/>
      <c r="F28" s="5"/>
      <c r="G28" s="5"/>
      <c r="H28" s="5"/>
      <c r="I28" s="5"/>
      <c r="J28" s="5"/>
    </row>
    <row r="29" spans="2:11" ht="15" hidden="1" x14ac:dyDescent="0.25"/>
    <row r="30" spans="2:11" ht="15" hidden="1" x14ac:dyDescent="0.25"/>
    <row r="31" spans="2:11" ht="15" hidden="1" x14ac:dyDescent="0.25"/>
    <row r="32" spans="2:11"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9.6" hidden="1" customHeight="1" x14ac:dyDescent="0.25"/>
    <row r="41" ht="15" hidden="1" x14ac:dyDescent="0.25"/>
    <row r="42" ht="15" hidden="1" x14ac:dyDescent="0.25"/>
    <row r="43" ht="15" hidden="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sheetData>
  <sheetProtection algorithmName="SHA-512" hashValue="SD7pwuYK4fH3ZXuMzpffhsygPl8iHcZs0k/tD8vNhzXrIYFDPvxUjUlLt8IB5TIMvTmAEDGeVc5NLQ+HvPaI2g==" saltValue="xrALpyEVH5P9QlG9mHAVBA==" spinCount="100000" sheet="1" objects="1" scenarios="1" selectLockedCells="1"/>
  <mergeCells count="14">
    <mergeCell ref="B16:C17"/>
    <mergeCell ref="D9:J10"/>
    <mergeCell ref="D16:J17"/>
    <mergeCell ref="B14:F14"/>
    <mergeCell ref="G14:J14"/>
    <mergeCell ref="B2:J2"/>
    <mergeCell ref="B5:J5"/>
    <mergeCell ref="C13:J13"/>
    <mergeCell ref="C6:J6"/>
    <mergeCell ref="B7:F7"/>
    <mergeCell ref="G7:J7"/>
    <mergeCell ref="E3:J3"/>
    <mergeCell ref="B4:D4"/>
    <mergeCell ref="E4:J4"/>
  </mergeCells>
  <dataValidations xWindow="983" yWindow="316" count="11">
    <dataValidation type="list" allowBlank="1" showInputMessage="1" showErrorMessage="1" promptTitle="POINTS SELECTION" prompt="Number of points requested under category &quot;Homeless Facilities Participation.&quot;" sqref="B18" xr:uid="{00000000-0002-0000-0200-000000000000}">
      <formula1>"0,1"</formula1>
    </dataValidation>
    <dataValidation type="list" allowBlank="1" showInputMessage="1" showErrorMessage="1" promptTitle="Homeless Policy Coordination" prompt="Number of points requested under category &quot;Homeless Policy Consultation.&quot;" sqref="B12" xr:uid="{00000000-0002-0000-0200-000001000000}">
      <formula1>"0,2"</formula1>
    </dataValidation>
    <dataValidation allowBlank="1" showInputMessage="1" showErrorMessage="1" prompt="Name or client number of Program Participant" sqref="G14:J14 G7:J7" xr:uid="{00000000-0002-0000-0200-000002000000}"/>
    <dataValidation type="date" allowBlank="1" showInputMessage="1" showErrorMessage="1" errorTitle="Inconsitent Date " error="Date entered must be a date before the Application Acceptance period begins. " promptTitle="Role Start Date" prompt="Start date for this rile must be before the Application Acceptance period begins. " sqref="G8" xr:uid="{00000000-0002-0000-0200-000003000000}">
      <formula1>18264</formula1>
      <formula2>45436</formula2>
    </dataValidation>
    <dataValidation type="date" operator="greaterThanOrEqual" allowBlank="1" showInputMessage="1" showErrorMessage="1" errorTitle="Inconsistent Date " error="Date entered is prior to the Application Acceptance Date. Please enter a date that is after the Application acceptance start date. " promptTitle="Role End Date" prompt="Date the role ends." sqref="I8" xr:uid="{00000000-0002-0000-0200-000004000000}">
      <formula1>45436</formula1>
    </dataValidation>
    <dataValidation allowBlank="1" showInputMessage="1" showErrorMessage="1" prompt="Brief description of role " sqref="K9:XFD10 D9" xr:uid="{00000000-0002-0000-0200-000005000000}"/>
    <dataValidation type="date" allowBlank="1" showInputMessage="1" showErrorMessage="1" errorTitle="Inconsistent Date" error="Enter a date in this cell" promptTitle="Role Start Date" prompt="Start date for this rile must be before the Application Acceptance period begins. " sqref="G15" xr:uid="{00000000-0002-0000-0200-000006000000}">
      <formula1>18264</formula1>
      <formula2>45436</formula2>
    </dataValidation>
    <dataValidation allowBlank="1" showInputMessage="1" showErrorMessage="1" errorTitle="Inconsistent Date " error="Date entered is prior to the Application Acceptance Date. Please enter a date that is after the Application acceptance start date. " promptTitle="Role End Date" prompt="End date of participation" sqref="I15" xr:uid="{00000000-0002-0000-0200-000007000000}"/>
    <dataValidation allowBlank="1" showInputMessage="1" showErrorMessage="1" prompt="Brief description of participation" sqref="K16:XFD17 D16" xr:uid="{00000000-0002-0000-0200-000008000000}"/>
    <dataValidation type="textLength" operator="greaterThan" allowBlank="1" showInputMessage="1" showErrorMessage="1" errorTitle="Legal Name Missing" error="Please enter your organization's name." promptTitle="Contact Information" prompt="Applicant Legal Name" sqref="E3:J3" xr:uid="{00000000-0002-0000-0200-000009000000}">
      <formula1>1</formula1>
    </dataValidation>
    <dataValidation type="list" operator="greaterThan" allowBlank="1" showInputMessage="1" showErrorMessage="1" errorTitle="Legal Name Missing" error="Please enter your organization's name." promptTitle="Service Area Region" prompt="Choose your Service Area Region" sqref="E4:J4" xr:uid="{00000000-0002-0000-0200-00000A000000}">
      <formula1>CoCList</formula1>
    </dataValidation>
  </dataValidations>
  <pageMargins left="0.25" right="0.25" top="8.3333333333333329E-2"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499984740745262"/>
  </sheetPr>
  <dimension ref="A1:N52"/>
  <sheetViews>
    <sheetView showGridLines="0" showRowColHeaders="0" zoomScaleNormal="100" zoomScaleSheetLayoutView="100" zoomScalePageLayoutView="90" workbookViewId="0">
      <selection activeCell="E5" sqref="E5:I5"/>
    </sheetView>
  </sheetViews>
  <sheetFormatPr defaultColWidth="0" defaultRowHeight="0" customHeight="1" zeroHeight="1" x14ac:dyDescent="0.25"/>
  <cols>
    <col min="1" max="1" width="2.85546875" style="1" customWidth="1"/>
    <col min="2" max="2" width="6.5703125" style="1" customWidth="1"/>
    <col min="3" max="3" width="9.140625" style="1" customWidth="1"/>
    <col min="4" max="4" width="10.42578125" style="1" customWidth="1"/>
    <col min="5" max="6" width="9.140625" style="1" customWidth="1"/>
    <col min="7" max="7" width="5" style="1" customWidth="1"/>
    <col min="8" max="8" width="7.5703125" style="1" customWidth="1"/>
    <col min="9" max="10" width="13.140625" style="1" customWidth="1"/>
    <col min="11" max="11" width="15.5703125" style="1" customWidth="1"/>
    <col min="12" max="12" width="3" style="5" customWidth="1"/>
    <col min="13" max="14" width="0" style="1" hidden="1" customWidth="1"/>
    <col min="15" max="16384" width="9.140625" style="1" hidden="1"/>
  </cols>
  <sheetData>
    <row r="1" spans="2:12" s="5" customFormat="1" ht="15" x14ac:dyDescent="0.25"/>
    <row r="2" spans="2:12" s="5" customFormat="1" ht="15.75" customHeight="1" x14ac:dyDescent="0.25">
      <c r="B2" s="166" t="s">
        <v>181</v>
      </c>
      <c r="C2" s="167"/>
      <c r="D2" s="167"/>
      <c r="E2" s="167"/>
      <c r="F2" s="167"/>
      <c r="G2" s="167"/>
      <c r="H2" s="167"/>
      <c r="I2" s="167"/>
      <c r="J2" s="167"/>
      <c r="K2" s="121"/>
    </row>
    <row r="3" spans="2:12" s="5" customFormat="1" ht="118.5" customHeight="1" x14ac:dyDescent="0.25">
      <c r="B3" s="210" t="s">
        <v>182</v>
      </c>
      <c r="C3" s="210"/>
      <c r="D3" s="210"/>
      <c r="E3" s="210"/>
      <c r="F3" s="210"/>
      <c r="G3" s="210"/>
      <c r="H3" s="210"/>
      <c r="I3" s="210"/>
      <c r="J3" s="210"/>
      <c r="K3" s="210"/>
    </row>
    <row r="4" spans="2:12" s="5" customFormat="1" ht="6.6" customHeight="1" thickBot="1" x14ac:dyDescent="0.3">
      <c r="B4" s="141"/>
      <c r="C4" s="141"/>
      <c r="D4" s="141"/>
      <c r="E4" s="141"/>
      <c r="F4" s="141"/>
      <c r="G4" s="141"/>
      <c r="H4" s="141"/>
      <c r="I4" s="141"/>
      <c r="J4" s="141"/>
      <c r="K4" s="141"/>
    </row>
    <row r="5" spans="2:12" s="5" customFormat="1" ht="33" customHeight="1" thickBot="1" x14ac:dyDescent="0.3">
      <c r="B5" s="205" t="s">
        <v>375</v>
      </c>
      <c r="C5" s="206"/>
      <c r="D5" s="206"/>
      <c r="E5" s="207"/>
      <c r="F5" s="207"/>
      <c r="G5" s="207"/>
      <c r="H5" s="207"/>
      <c r="I5" s="208"/>
      <c r="J5" s="112"/>
      <c r="K5" s="112"/>
    </row>
    <row r="6" spans="2:12" s="5" customFormat="1" ht="16.5" customHeight="1" x14ac:dyDescent="0.25">
      <c r="B6" s="74"/>
      <c r="C6" s="107"/>
      <c r="D6" s="107"/>
      <c r="E6" s="107" t="s">
        <v>382</v>
      </c>
      <c r="F6" s="107"/>
      <c r="G6" s="107"/>
      <c r="H6" s="107"/>
      <c r="I6" s="107"/>
      <c r="J6" s="107"/>
      <c r="K6" s="107"/>
    </row>
    <row r="7" spans="2:12" s="5" customFormat="1" ht="17.25" customHeight="1" x14ac:dyDescent="0.25">
      <c r="B7" s="211" t="str">
        <f>IF(E5="Organizational Experience","Option 1. Organizational Experience","")</f>
        <v/>
      </c>
      <c r="C7" s="211"/>
      <c r="D7" s="211"/>
      <c r="E7" s="211"/>
      <c r="F7" s="211"/>
      <c r="G7" s="211"/>
      <c r="H7" s="211"/>
      <c r="I7" s="211"/>
      <c r="J7" s="211"/>
      <c r="K7" s="211"/>
    </row>
    <row r="8" spans="2:12" s="34" customFormat="1" ht="29.25" customHeight="1" x14ac:dyDescent="0.25">
      <c r="B8" s="76"/>
      <c r="C8" s="209" t="str">
        <f>IF(E5="Organizational Experience","Name of Federal or State Program","")</f>
        <v/>
      </c>
      <c r="D8" s="209"/>
      <c r="E8" s="209"/>
      <c r="F8" s="209"/>
      <c r="G8" s="209"/>
      <c r="H8" s="144" t="str">
        <f>IF(E5="Organizational Experience","Source","")</f>
        <v/>
      </c>
      <c r="I8" s="144" t="str">
        <f>IF(E5="Organizational Experience","Award Start Date","")</f>
        <v/>
      </c>
      <c r="J8" s="144" t="str">
        <f>IF(E5="Organizational Experience","Award End Date","")</f>
        <v/>
      </c>
      <c r="K8" s="144" t="str">
        <f>IF(E5="Organizational Experience","Months","")</f>
        <v/>
      </c>
    </row>
    <row r="9" spans="2:12" s="4" customFormat="1" ht="18" customHeight="1" x14ac:dyDescent="0.25">
      <c r="B9" s="145" t="str">
        <f>IF(E5="Organizational Experience","1","")</f>
        <v/>
      </c>
      <c r="C9" s="203"/>
      <c r="D9" s="203"/>
      <c r="E9" s="203"/>
      <c r="F9" s="203"/>
      <c r="G9" s="203"/>
      <c r="H9" s="146"/>
      <c r="I9" s="147"/>
      <c r="J9" s="147"/>
      <c r="K9" s="148" t="str">
        <f>IF(E5="Organizational Experience",(ROUNDDOWN((J9-I9)/30,0)),"")</f>
        <v/>
      </c>
      <c r="L9" s="34"/>
    </row>
    <row r="10" spans="2:12" s="4" customFormat="1" ht="18" customHeight="1" x14ac:dyDescent="0.25">
      <c r="B10" s="145" t="str">
        <f>IF(E5="Organizational Experience","2","")</f>
        <v/>
      </c>
      <c r="C10" s="203"/>
      <c r="D10" s="203"/>
      <c r="E10" s="203"/>
      <c r="F10" s="203"/>
      <c r="G10" s="203"/>
      <c r="H10" s="146"/>
      <c r="I10" s="147"/>
      <c r="J10" s="147"/>
      <c r="K10" s="148" t="str">
        <f>IF(E5="Organizational Experience",(ROUNDDOWN((J10-I10)/30,0)),"")</f>
        <v/>
      </c>
      <c r="L10" s="34"/>
    </row>
    <row r="11" spans="2:12" s="4" customFormat="1" ht="18" customHeight="1" x14ac:dyDescent="0.25">
      <c r="B11" s="145" t="str">
        <f>IF(E5="Organizational Experience","3","")</f>
        <v/>
      </c>
      <c r="C11" s="203"/>
      <c r="D11" s="203"/>
      <c r="E11" s="203"/>
      <c r="F11" s="203"/>
      <c r="G11" s="203"/>
      <c r="H11" s="146"/>
      <c r="I11" s="149"/>
      <c r="J11" s="149"/>
      <c r="K11" s="148" t="str">
        <f>IF(E5="Organizational Experience",(ROUNDDOWN((J11-I11)/30,0)),"")</f>
        <v/>
      </c>
      <c r="L11" s="34"/>
    </row>
    <row r="12" spans="2:12" s="4" customFormat="1" ht="18" customHeight="1" x14ac:dyDescent="0.25">
      <c r="B12" s="145" t="str">
        <f>IF(E5="Organizational Experience","4","")</f>
        <v/>
      </c>
      <c r="C12" s="203"/>
      <c r="D12" s="203"/>
      <c r="E12" s="203"/>
      <c r="F12" s="203"/>
      <c r="G12" s="203"/>
      <c r="H12" s="146"/>
      <c r="I12" s="149"/>
      <c r="J12" s="149"/>
      <c r="K12" s="148" t="str">
        <f>IF(E5="Organizational Experience",(ROUNDDOWN((J12-I12)/30,0)),"")</f>
        <v/>
      </c>
      <c r="L12" s="34"/>
    </row>
    <row r="13" spans="2:12" s="4" customFormat="1" ht="18" customHeight="1" x14ac:dyDescent="0.25">
      <c r="B13" s="145" t="str">
        <f>IF(E5="Organizational Experience","5","")</f>
        <v/>
      </c>
      <c r="C13" s="203"/>
      <c r="D13" s="203"/>
      <c r="E13" s="203"/>
      <c r="F13" s="203"/>
      <c r="G13" s="203"/>
      <c r="H13" s="146"/>
      <c r="I13" s="149"/>
      <c r="J13" s="149"/>
      <c r="K13" s="148" t="str">
        <f>IF(E5="Organizational Experience",(ROUNDDOWN((J13-I13)/30,0)),"")</f>
        <v/>
      </c>
      <c r="L13" s="34"/>
    </row>
    <row r="14" spans="2:12" s="4" customFormat="1" ht="18" customHeight="1" x14ac:dyDescent="0.25">
      <c r="B14" s="145" t="str">
        <f>IF(E5="Organizational Experience","6","")</f>
        <v/>
      </c>
      <c r="C14" s="203"/>
      <c r="D14" s="203"/>
      <c r="E14" s="203"/>
      <c r="F14" s="203"/>
      <c r="G14" s="203"/>
      <c r="H14" s="146"/>
      <c r="I14" s="149"/>
      <c r="J14" s="149"/>
      <c r="K14" s="148" t="str">
        <f>IF(E5="Organizational Experience",(ROUNDDOWN((J14-I14)/30,0)),"")</f>
        <v/>
      </c>
      <c r="L14" s="34"/>
    </row>
    <row r="15" spans="2:12" s="4" customFormat="1" ht="18" customHeight="1" x14ac:dyDescent="0.25">
      <c r="B15" s="145" t="str">
        <f>IF(E5="Organizational Experience","7","")</f>
        <v/>
      </c>
      <c r="C15" s="203"/>
      <c r="D15" s="203"/>
      <c r="E15" s="203"/>
      <c r="F15" s="203"/>
      <c r="G15" s="203"/>
      <c r="H15" s="146"/>
      <c r="I15" s="149"/>
      <c r="J15" s="149"/>
      <c r="K15" s="148" t="str">
        <f>IF(E5="Organizational Experience",(ROUNDDOWN((J15-I15)/30,0)),"")</f>
        <v/>
      </c>
      <c r="L15" s="34"/>
    </row>
    <row r="16" spans="2:12" s="4" customFormat="1" ht="18" customHeight="1" x14ac:dyDescent="0.25">
      <c r="B16" s="145" t="str">
        <f>IF(E5="Organizational Experience","8","")</f>
        <v/>
      </c>
      <c r="C16" s="203"/>
      <c r="D16" s="203"/>
      <c r="E16" s="203"/>
      <c r="F16" s="203"/>
      <c r="G16" s="203"/>
      <c r="H16" s="146"/>
      <c r="I16" s="149"/>
      <c r="J16" s="149"/>
      <c r="K16" s="148" t="str">
        <f>IF(E5="Organizational Experience",(ROUNDDOWN((J16-I16)/30,0)),"")</f>
        <v/>
      </c>
      <c r="L16" s="34"/>
    </row>
    <row r="17" spans="1:12" s="4" customFormat="1" ht="18" customHeight="1" x14ac:dyDescent="0.25">
      <c r="B17" s="145" t="str">
        <f>IF(E5="Organizational Experience","9","")</f>
        <v/>
      </c>
      <c r="C17" s="203"/>
      <c r="D17" s="203"/>
      <c r="E17" s="203"/>
      <c r="F17" s="203"/>
      <c r="G17" s="203"/>
      <c r="H17" s="146"/>
      <c r="I17" s="149"/>
      <c r="J17" s="149"/>
      <c r="K17" s="148" t="str">
        <f>IF(E5="Organizational Experience",(ROUNDDOWN((J17-I17)/30,0)),"")</f>
        <v/>
      </c>
      <c r="L17" s="34"/>
    </row>
    <row r="18" spans="1:12" s="4" customFormat="1" ht="18" customHeight="1" x14ac:dyDescent="0.25">
      <c r="B18" s="145" t="str">
        <f>IF(E5="Organizational Experience","10","")</f>
        <v/>
      </c>
      <c r="C18" s="203"/>
      <c r="D18" s="203"/>
      <c r="E18" s="203"/>
      <c r="F18" s="203"/>
      <c r="G18" s="203"/>
      <c r="H18" s="146"/>
      <c r="I18" s="149"/>
      <c r="J18" s="149"/>
      <c r="K18" s="148" t="str">
        <f>IF(E5="Organizational Experience",(ROUNDDOWN((J18-I18)/30,0)),"")</f>
        <v/>
      </c>
      <c r="L18" s="34"/>
    </row>
    <row r="19" spans="1:12" s="4" customFormat="1" ht="18" customHeight="1" x14ac:dyDescent="0.25">
      <c r="B19" s="145" t="str">
        <f>IF(E5="Organizational Experience","11","")</f>
        <v/>
      </c>
      <c r="C19" s="203"/>
      <c r="D19" s="203"/>
      <c r="E19" s="203"/>
      <c r="F19" s="203"/>
      <c r="G19" s="203"/>
      <c r="H19" s="146"/>
      <c r="I19" s="149"/>
      <c r="J19" s="149"/>
      <c r="K19" s="148" t="str">
        <f>IF(E5="Organizational Experience",(ROUNDDOWN((J19-I19)/30,0)),"")</f>
        <v/>
      </c>
      <c r="L19" s="34"/>
    </row>
    <row r="20" spans="1:12" s="4" customFormat="1" ht="18" customHeight="1" x14ac:dyDescent="0.25">
      <c r="B20" s="145" t="str">
        <f>IF(E5="Organizational Experience","12","")</f>
        <v/>
      </c>
      <c r="C20" s="203"/>
      <c r="D20" s="203"/>
      <c r="E20" s="203"/>
      <c r="F20" s="203"/>
      <c r="G20" s="203"/>
      <c r="H20" s="146"/>
      <c r="I20" s="149"/>
      <c r="J20" s="149"/>
      <c r="K20" s="148" t="str">
        <f>IF(E5="Organizational Experience",(ROUNDDOWN((J20-I20)/30,0)),"")</f>
        <v/>
      </c>
      <c r="L20" s="34"/>
    </row>
    <row r="21" spans="1:12" s="116" customFormat="1" ht="18" customHeight="1" x14ac:dyDescent="0.25">
      <c r="B21" s="204" t="s">
        <v>388</v>
      </c>
      <c r="C21" s="204"/>
      <c r="D21" s="204"/>
      <c r="E21" s="204"/>
      <c r="F21" s="204"/>
      <c r="G21" s="204"/>
      <c r="H21" s="204"/>
      <c r="I21" s="204"/>
      <c r="J21" s="204"/>
      <c r="K21" s="150" t="str">
        <f>INT(SUM(K9:K20)/12)&amp;"YR "&amp;MOD(SUM(K9:K20),12)&amp;"MO"</f>
        <v>0YR 0MO</v>
      </c>
    </row>
    <row r="22" spans="1:12" s="5" customFormat="1" ht="17.25" customHeight="1" x14ac:dyDescent="0.25">
      <c r="A22" s="116"/>
      <c r="B22" s="197" t="str">
        <f>IF(E5="Management Experience","Option 2. Management Experience","")</f>
        <v/>
      </c>
      <c r="C22" s="197"/>
      <c r="D22" s="197"/>
      <c r="E22" s="197"/>
      <c r="F22" s="197"/>
      <c r="G22" s="197"/>
      <c r="H22" s="197"/>
      <c r="I22" s="197"/>
      <c r="J22" s="197"/>
      <c r="K22" s="197"/>
    </row>
    <row r="23" spans="1:12" s="34" customFormat="1" ht="51" customHeight="1" thickBot="1" x14ac:dyDescent="0.3">
      <c r="A23" s="5"/>
      <c r="B23" s="142" t="str">
        <f>IF(E5="Management Experience","📎","")</f>
        <v/>
      </c>
      <c r="C23" s="198" t="str">
        <f>IF(E5="Management Experience","Resume(s) of Applicant's management staff which include sufficient information to determine experience administering federal or State programs. Include resumes only for staff included to justify points under this scoring criterion.","")</f>
        <v/>
      </c>
      <c r="D23" s="198"/>
      <c r="E23" s="198"/>
      <c r="F23" s="198"/>
      <c r="G23" s="198"/>
      <c r="H23" s="198"/>
      <c r="I23" s="198"/>
      <c r="J23" s="198"/>
      <c r="K23" s="198"/>
    </row>
    <row r="24" spans="1:12" s="34" customFormat="1" ht="2.25" hidden="1" customHeight="1" thickBot="1" x14ac:dyDescent="0.3">
      <c r="B24" s="201"/>
      <c r="C24" s="202"/>
      <c r="D24" s="202"/>
      <c r="E24" s="202"/>
      <c r="F24" s="202"/>
      <c r="G24" s="202"/>
      <c r="H24" s="202"/>
      <c r="I24" s="202"/>
      <c r="J24" s="202"/>
      <c r="K24" s="202"/>
    </row>
    <row r="25" spans="1:12" ht="40.35" customHeight="1" thickBot="1" x14ac:dyDescent="0.3">
      <c r="A25" s="34"/>
      <c r="B25" s="143"/>
      <c r="C25" s="199" t="s">
        <v>184</v>
      </c>
      <c r="D25" s="199"/>
      <c r="E25" s="199"/>
      <c r="F25" s="199"/>
      <c r="G25" s="199"/>
      <c r="H25" s="199"/>
      <c r="I25" s="199"/>
      <c r="J25" s="199"/>
      <c r="K25" s="200"/>
    </row>
    <row r="26" spans="1:12" s="5" customFormat="1" ht="19.5" customHeight="1" x14ac:dyDescent="0.25">
      <c r="A26" s="1"/>
      <c r="C26" s="104"/>
      <c r="D26" s="104"/>
      <c r="E26" s="104"/>
      <c r="F26" s="104"/>
      <c r="G26" s="104"/>
      <c r="H26" s="104"/>
      <c r="I26" s="104"/>
      <c r="J26" s="104"/>
      <c r="K26" s="104"/>
    </row>
    <row r="27" spans="1:12" s="5" customFormat="1" ht="15.6" hidden="1" customHeight="1" x14ac:dyDescent="0.25">
      <c r="C27" s="104"/>
      <c r="D27" s="104"/>
      <c r="E27" s="104"/>
      <c r="F27" s="104"/>
      <c r="G27" s="104"/>
      <c r="H27" s="104"/>
      <c r="I27" s="104"/>
      <c r="J27" s="104"/>
      <c r="K27" s="104"/>
    </row>
    <row r="28" spans="1:12" s="5" customFormat="1" ht="15" hidden="1" x14ac:dyDescent="0.25"/>
    <row r="29" spans="1:12" s="5" customFormat="1" ht="15" hidden="1" x14ac:dyDescent="0.25"/>
    <row r="30" spans="1:12" ht="15" hidden="1" x14ac:dyDescent="0.25">
      <c r="A30" s="5"/>
    </row>
    <row r="31" spans="1:12" ht="15" hidden="1" x14ac:dyDescent="0.25"/>
    <row r="32" spans="1:12"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15" hidden="1" x14ac:dyDescent="0.25"/>
    <row r="41" ht="15" hidden="1" x14ac:dyDescent="0.25"/>
    <row r="42" ht="15" hidden="1" x14ac:dyDescent="0.25"/>
    <row r="43" ht="15" hidden="1" x14ac:dyDescent="0.25"/>
    <row r="44" ht="15" hidden="1" x14ac:dyDescent="0.25"/>
    <row r="45" ht="15" hidden="1" x14ac:dyDescent="0.25"/>
    <row r="46" ht="15" hidden="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sheetData>
  <sheetProtection algorithmName="SHA-512" hashValue="YKU8CjXIzLdQmAr71Vb1IASaB5GpWUdfgLUzHUPHQh1wzA2czL/me1zyPtDKBiZk40zrsEns+NPb3azepj9kTw==" saltValue="O+kYjbu7m/4FS6dSWaEFzQ==" spinCount="100000" sheet="1" objects="1" scenarios="1" selectLockedCells="1"/>
  <mergeCells count="23">
    <mergeCell ref="B2:J2"/>
    <mergeCell ref="C11:G11"/>
    <mergeCell ref="C12:G12"/>
    <mergeCell ref="C13:G13"/>
    <mergeCell ref="C14:G14"/>
    <mergeCell ref="B5:D5"/>
    <mergeCell ref="E5:I5"/>
    <mergeCell ref="C8:G8"/>
    <mergeCell ref="C9:G9"/>
    <mergeCell ref="C10:G10"/>
    <mergeCell ref="B3:K3"/>
    <mergeCell ref="B7:K7"/>
    <mergeCell ref="B22:K22"/>
    <mergeCell ref="C23:K23"/>
    <mergeCell ref="C25:K25"/>
    <mergeCell ref="B24:K24"/>
    <mergeCell ref="C15:G15"/>
    <mergeCell ref="C16:G16"/>
    <mergeCell ref="C17:G17"/>
    <mergeCell ref="C18:G18"/>
    <mergeCell ref="C19:G19"/>
    <mergeCell ref="C20:G20"/>
    <mergeCell ref="B21:J21"/>
  </mergeCells>
  <conditionalFormatting sqref="B23">
    <cfRule type="expression" dxfId="14" priority="6">
      <formula>$E$5="Organizational Experience"</formula>
    </cfRule>
  </conditionalFormatting>
  <conditionalFormatting sqref="B7:K7">
    <cfRule type="expression" dxfId="13" priority="3">
      <formula>$E$5="Organizational Experience"</formula>
    </cfRule>
  </conditionalFormatting>
  <conditionalFormatting sqref="B7:K22">
    <cfRule type="expression" dxfId="12" priority="1">
      <formula>$E$5="Organizational Experience"</formula>
    </cfRule>
  </conditionalFormatting>
  <conditionalFormatting sqref="B8:K21">
    <cfRule type="expression" dxfId="11" priority="5">
      <formula>$E$5="Management Experience"</formula>
    </cfRule>
  </conditionalFormatting>
  <conditionalFormatting sqref="C9:J20">
    <cfRule type="expression" dxfId="10" priority="2">
      <formula>$E$5="Organizational Experience"</formula>
    </cfRule>
  </conditionalFormatting>
  <dataValidations xWindow="273" yWindow="733" count="4">
    <dataValidation type="list" allowBlank="1" showInputMessage="1" showErrorMessage="1" promptTitle="POINTS SELECTION" prompt="Number of points requested under category &quot;ORGANIZATIONAL OR MANAGEMENT EXPERIENCE.&quot;" sqref="B25" xr:uid="{00000000-0002-0000-0300-000000000000}">
      <formula1>"0,3,5,8"</formula1>
    </dataValidation>
    <dataValidation allowBlank="1" showErrorMessage="1" promptTitle="Organizational Experience" prompt="Applicant requests points under this criterion using Option 1: Organizational Experience" sqref="B7" xr:uid="{00000000-0002-0000-0300-000001000000}"/>
    <dataValidation allowBlank="1" showErrorMessage="1" promptTitle="Management Experience" prompt="Applicant requests points under this criterion using Option 2: Management Experience" sqref="B22" xr:uid="{00000000-0002-0000-0300-000002000000}"/>
    <dataValidation operator="equal" allowBlank="1" showInputMessage="1" showErrorMessage="1" errorTitle="Year" error="Please enter four digit year" prompt="Term of Grant (in months)" sqref="K9:K21" xr:uid="{00000000-0002-0000-0300-000003000000}"/>
  </dataValidation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xWindow="273" yWindow="733" count="1">
        <x14:dataValidation type="list" allowBlank="1" showInputMessage="1" showErrorMessage="1" xr:uid="{00000000-0002-0000-0300-000004000000}">
          <x14:formula1>
            <xm:f>'2-6 and 2-7 Data'!$H$2:$H$3</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499984740745262"/>
  </sheetPr>
  <dimension ref="A1:O40"/>
  <sheetViews>
    <sheetView showGridLines="0" showRowColHeaders="0" showRuler="0" showWhiteSpace="0" zoomScaleNormal="100" zoomScaleSheetLayoutView="100" zoomScalePageLayoutView="90" workbookViewId="0">
      <selection activeCell="E7" sqref="E7:F7"/>
    </sheetView>
  </sheetViews>
  <sheetFormatPr defaultColWidth="0" defaultRowHeight="0" customHeight="1" zeroHeight="1" x14ac:dyDescent="0.25"/>
  <cols>
    <col min="1" max="1" width="2.85546875" style="1" customWidth="1"/>
    <col min="2" max="2" width="6.5703125" style="1" customWidth="1"/>
    <col min="3" max="3" width="27.85546875" style="1" customWidth="1"/>
    <col min="4" max="4" width="9.140625" style="1" customWidth="1"/>
    <col min="5" max="5" width="10.5703125" style="1" customWidth="1"/>
    <col min="6" max="6" width="6.85546875" style="1" customWidth="1"/>
    <col min="7" max="7" width="2.140625" style="1" customWidth="1"/>
    <col min="8" max="8" width="9.140625" style="1" customWidth="1"/>
    <col min="9" max="9" width="9" style="1" customWidth="1"/>
    <col min="10" max="10" width="1.85546875" style="1" customWidth="1"/>
    <col min="11" max="11" width="5.42578125" style="1" customWidth="1"/>
    <col min="12" max="12" width="13.42578125" style="1" customWidth="1"/>
    <col min="13" max="13" width="1.5703125" style="1" customWidth="1"/>
    <col min="14" max="14" width="14.85546875" style="1" customWidth="1"/>
    <col min="15" max="15" width="3.85546875" style="1" customWidth="1"/>
    <col min="16" max="16384" width="9.140625" style="1" hidden="1"/>
  </cols>
  <sheetData>
    <row r="1" spans="2:14" ht="15" x14ac:dyDescent="0.25"/>
    <row r="2" spans="2:14" ht="15.75" x14ac:dyDescent="0.25">
      <c r="B2" s="241" t="s">
        <v>185</v>
      </c>
      <c r="C2" s="241"/>
      <c r="D2" s="241"/>
      <c r="E2" s="241"/>
      <c r="F2" s="241"/>
      <c r="G2" s="241"/>
      <c r="H2" s="241"/>
      <c r="I2" s="241"/>
      <c r="J2" s="241"/>
      <c r="K2" s="242"/>
      <c r="L2" s="242"/>
      <c r="M2" s="242"/>
      <c r="N2" s="242"/>
    </row>
    <row r="3" spans="2:14" ht="32.25" customHeight="1" x14ac:dyDescent="0.25">
      <c r="B3" s="243" t="s">
        <v>383</v>
      </c>
      <c r="C3" s="243"/>
      <c r="D3" s="243"/>
      <c r="E3" s="243"/>
      <c r="F3" s="243"/>
      <c r="G3" s="243"/>
      <c r="H3" s="243"/>
      <c r="I3" s="243"/>
      <c r="J3" s="243"/>
      <c r="K3" s="244"/>
      <c r="L3" s="244"/>
      <c r="M3" s="244"/>
      <c r="N3" s="244"/>
    </row>
    <row r="4" spans="2:14" ht="17.25" customHeight="1" x14ac:dyDescent="0.25">
      <c r="B4" s="75"/>
      <c r="C4" s="99"/>
      <c r="D4" s="99"/>
      <c r="E4" s="99"/>
      <c r="F4" s="99"/>
      <c r="G4" s="99"/>
      <c r="H4" s="99"/>
      <c r="I4" s="99"/>
      <c r="J4" s="99"/>
    </row>
    <row r="5" spans="2:14" ht="17.25" customHeight="1" x14ac:dyDescent="0.25">
      <c r="B5" s="247" t="s">
        <v>400</v>
      </c>
      <c r="C5" s="248"/>
      <c r="D5" s="248"/>
      <c r="E5" s="248"/>
      <c r="F5" s="248"/>
      <c r="G5" s="248"/>
      <c r="H5" s="248"/>
      <c r="I5" s="248"/>
      <c r="J5" s="248"/>
      <c r="K5" s="249"/>
      <c r="L5" s="249"/>
      <c r="M5" s="249"/>
      <c r="N5" s="250"/>
    </row>
    <row r="6" spans="2:14" ht="17.25" customHeight="1" x14ac:dyDescent="0.25">
      <c r="B6" s="251"/>
      <c r="C6" s="252"/>
      <c r="D6" s="253"/>
      <c r="E6" s="230" t="s">
        <v>186</v>
      </c>
      <c r="F6" s="255"/>
      <c r="G6" s="20"/>
      <c r="H6" s="230" t="s">
        <v>187</v>
      </c>
      <c r="I6" s="230"/>
      <c r="J6" s="97"/>
      <c r="K6" s="254" t="s">
        <v>188</v>
      </c>
      <c r="L6" s="254"/>
      <c r="M6" s="22"/>
      <c r="N6" s="101" t="s">
        <v>189</v>
      </c>
    </row>
    <row r="7" spans="2:14" ht="19.5" customHeight="1" x14ac:dyDescent="0.25">
      <c r="B7" s="231" t="s">
        <v>190</v>
      </c>
      <c r="C7" s="231"/>
      <c r="D7" s="231"/>
      <c r="E7" s="233"/>
      <c r="F7" s="234"/>
      <c r="G7" s="21"/>
      <c r="H7" s="233"/>
      <c r="I7" s="234"/>
      <c r="J7" s="21"/>
      <c r="K7" s="233"/>
      <c r="L7" s="234"/>
      <c r="M7" s="21"/>
      <c r="N7" s="245"/>
    </row>
    <row r="8" spans="2:14" ht="18" customHeight="1" x14ac:dyDescent="0.25">
      <c r="B8" s="231" t="s">
        <v>191</v>
      </c>
      <c r="C8" s="232"/>
      <c r="D8" s="232"/>
      <c r="E8" s="237"/>
      <c r="F8" s="238"/>
      <c r="G8" s="21"/>
      <c r="H8" s="237"/>
      <c r="I8" s="238"/>
      <c r="J8" s="21"/>
      <c r="K8" s="237"/>
      <c r="L8" s="238"/>
      <c r="M8" s="21"/>
      <c r="N8" s="246"/>
    </row>
    <row r="9" spans="2:14" ht="30.75" customHeight="1" x14ac:dyDescent="0.25">
      <c r="B9" s="231" t="s">
        <v>378</v>
      </c>
      <c r="C9" s="232"/>
      <c r="D9" s="232"/>
      <c r="E9" s="216"/>
      <c r="F9" s="217"/>
      <c r="G9" s="23"/>
      <c r="H9" s="216"/>
      <c r="I9" s="217"/>
      <c r="J9" s="23"/>
      <c r="K9" s="216">
        <v>0</v>
      </c>
      <c r="L9" s="217"/>
      <c r="M9" s="23"/>
      <c r="N9" s="93">
        <f>SUM(E9+H9+K9)</f>
        <v>0</v>
      </c>
    </row>
    <row r="10" spans="2:14" ht="34.5" customHeight="1" x14ac:dyDescent="0.25">
      <c r="B10" s="227" t="s">
        <v>192</v>
      </c>
      <c r="C10" s="228"/>
      <c r="D10" s="229"/>
      <c r="E10" s="235"/>
      <c r="F10" s="236"/>
      <c r="G10" s="23"/>
      <c r="H10" s="235"/>
      <c r="I10" s="236"/>
      <c r="J10" s="23"/>
      <c r="K10" s="235">
        <v>0</v>
      </c>
      <c r="L10" s="236"/>
      <c r="M10" s="23"/>
      <c r="N10" s="93">
        <f>E10+H10+K10</f>
        <v>0</v>
      </c>
    </row>
    <row r="11" spans="2:14" ht="21" customHeight="1" x14ac:dyDescent="0.25">
      <c r="B11" s="227" t="s">
        <v>193</v>
      </c>
      <c r="C11" s="228"/>
      <c r="D11" s="229"/>
      <c r="E11" s="220">
        <f>E9-E10</f>
        <v>0</v>
      </c>
      <c r="F11" s="221"/>
      <c r="G11" s="23"/>
      <c r="H11" s="220">
        <f>H9-H10</f>
        <v>0</v>
      </c>
      <c r="I11" s="221"/>
      <c r="J11" s="23"/>
      <c r="K11" s="220">
        <f>K9-K10</f>
        <v>0</v>
      </c>
      <c r="L11" s="221"/>
      <c r="M11" s="23"/>
      <c r="N11" s="93">
        <f>E11+H11+K11</f>
        <v>0</v>
      </c>
    </row>
    <row r="12" spans="2:14" ht="47.25" customHeight="1" x14ac:dyDescent="0.25">
      <c r="B12" s="225" t="s">
        <v>194</v>
      </c>
      <c r="C12" s="226"/>
      <c r="D12" s="226"/>
      <c r="E12" s="218"/>
      <c r="F12" s="219"/>
      <c r="G12" s="23"/>
      <c r="H12" s="218"/>
      <c r="I12" s="219"/>
      <c r="J12" s="23"/>
      <c r="K12" s="218">
        <v>0</v>
      </c>
      <c r="L12" s="219"/>
      <c r="M12" s="23"/>
      <c r="N12" s="93">
        <f>SUM(E12+H12+K12)</f>
        <v>0</v>
      </c>
    </row>
    <row r="13" spans="2:14" ht="19.5" customHeight="1" x14ac:dyDescent="0.25">
      <c r="B13" s="222" t="s">
        <v>195</v>
      </c>
      <c r="C13" s="223"/>
      <c r="D13" s="223"/>
      <c r="E13" s="224"/>
      <c r="F13" s="224"/>
      <c r="G13" s="224"/>
      <c r="H13" s="224"/>
      <c r="I13" s="224"/>
      <c r="J13" s="224"/>
      <c r="K13" s="224"/>
      <c r="L13" s="224"/>
      <c r="M13" s="224"/>
      <c r="N13" s="92" t="str">
        <f>IF(AND(N11&gt;0,N12&gt;0),N12/N11,"N/A")</f>
        <v>N/A</v>
      </c>
    </row>
    <row r="14" spans="2:14" ht="19.5" customHeight="1" x14ac:dyDescent="0.25">
      <c r="B14" s="24"/>
      <c r="C14" s="25"/>
      <c r="D14" s="25"/>
      <c r="E14" s="26"/>
      <c r="F14" s="26"/>
      <c r="G14" s="26"/>
      <c r="H14" s="26"/>
      <c r="I14" s="26"/>
      <c r="J14" s="26"/>
      <c r="K14" s="26"/>
      <c r="L14" s="26"/>
      <c r="M14" s="26"/>
      <c r="N14" s="27"/>
    </row>
    <row r="15" spans="2:14" s="4" customFormat="1" ht="20.25" customHeight="1" x14ac:dyDescent="0.25">
      <c r="B15" s="70" t="s">
        <v>196</v>
      </c>
      <c r="C15" s="71"/>
      <c r="D15" s="71"/>
      <c r="E15" s="71"/>
      <c r="F15" s="71"/>
      <c r="G15" s="71"/>
      <c r="H15" s="71"/>
      <c r="I15" s="71"/>
      <c r="J15" s="71"/>
      <c r="K15" s="71"/>
      <c r="L15" s="71"/>
      <c r="M15" s="71"/>
      <c r="N15" s="72"/>
    </row>
    <row r="16" spans="2:14" s="4" customFormat="1" ht="101.1" customHeight="1" x14ac:dyDescent="0.25">
      <c r="B16" s="212" t="s">
        <v>197</v>
      </c>
      <c r="C16" s="213"/>
      <c r="D16" s="213"/>
      <c r="E16" s="213"/>
      <c r="F16" s="213"/>
      <c r="G16" s="213"/>
      <c r="H16" s="213"/>
      <c r="I16" s="213"/>
      <c r="J16" s="213"/>
      <c r="K16" s="214"/>
      <c r="L16" s="214"/>
      <c r="M16" s="214"/>
      <c r="N16" s="215"/>
    </row>
    <row r="17" spans="2:14" ht="27" customHeight="1" x14ac:dyDescent="0.25">
      <c r="B17" s="117"/>
      <c r="C17" s="239" t="s">
        <v>198</v>
      </c>
      <c r="D17" s="239"/>
      <c r="E17" s="239"/>
      <c r="F17" s="239"/>
      <c r="G17" s="239"/>
      <c r="H17" s="239"/>
      <c r="I17" s="239"/>
      <c r="J17" s="239"/>
      <c r="K17" s="239"/>
      <c r="L17" s="239"/>
      <c r="M17" s="239"/>
      <c r="N17" s="240"/>
    </row>
    <row r="18" spans="2:14" ht="31.5" customHeight="1" x14ac:dyDescent="0.25">
      <c r="C18" s="100"/>
      <c r="D18" s="100"/>
      <c r="E18" s="100"/>
      <c r="F18" s="100"/>
      <c r="G18" s="100"/>
      <c r="H18" s="100"/>
      <c r="I18" s="100"/>
      <c r="J18" s="100"/>
    </row>
    <row r="19" spans="2:14" ht="2.4500000000000002" customHeight="1" x14ac:dyDescent="0.25">
      <c r="C19" s="100"/>
      <c r="D19" s="100"/>
      <c r="E19" s="100"/>
      <c r="F19" s="100"/>
      <c r="G19" s="100"/>
      <c r="H19" s="100"/>
      <c r="I19" s="100"/>
      <c r="J19" s="100"/>
    </row>
    <row r="20" spans="2:14" ht="15" hidden="1" x14ac:dyDescent="0.25"/>
    <row r="21" spans="2:14" ht="15" hidden="1" x14ac:dyDescent="0.25"/>
    <row r="22" spans="2:14" ht="15" hidden="1" x14ac:dyDescent="0.25"/>
    <row r="23" spans="2:14" ht="15" hidden="1" x14ac:dyDescent="0.25"/>
    <row r="24" spans="2:14" ht="15" hidden="1" x14ac:dyDescent="0.25"/>
    <row r="25" spans="2:14" ht="15" hidden="1" x14ac:dyDescent="0.25"/>
    <row r="26" spans="2:14" ht="15" hidden="1" x14ac:dyDescent="0.25"/>
    <row r="27" spans="2:14" ht="15" hidden="1" x14ac:dyDescent="0.25"/>
    <row r="28" spans="2:14" ht="15" hidden="1" x14ac:dyDescent="0.25"/>
    <row r="29" spans="2:14" ht="15" hidden="1" x14ac:dyDescent="0.25"/>
    <row r="30" spans="2:14" ht="15" hidden="1" x14ac:dyDescent="0.25"/>
    <row r="31" spans="2:14" ht="15" hidden="1" x14ac:dyDescent="0.25"/>
    <row r="32" spans="2:14"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15" hidden="1" x14ac:dyDescent="0.25"/>
  </sheetData>
  <sheetProtection algorithmName="SHA-512" hashValue="bnTMUTvaEebzGwzSaZFhOpx4yvJPoEOzuofjUy4QuzYf4+A5+0dLux4TVZlyjVpCnpOUwcjnSx/zaXKgJeFOFg==" saltValue="wQNPzEvE7ee5s82lJwqgGQ==" spinCount="100000" sheet="1" selectLockedCells="1"/>
  <mergeCells count="35">
    <mergeCell ref="C17:N17"/>
    <mergeCell ref="B2:N2"/>
    <mergeCell ref="B3:N3"/>
    <mergeCell ref="N7:N8"/>
    <mergeCell ref="B10:D10"/>
    <mergeCell ref="E10:F10"/>
    <mergeCell ref="B5:N5"/>
    <mergeCell ref="B6:D6"/>
    <mergeCell ref="K6:L6"/>
    <mergeCell ref="H8:I8"/>
    <mergeCell ref="K8:L8"/>
    <mergeCell ref="H9:I9"/>
    <mergeCell ref="K9:L9"/>
    <mergeCell ref="B7:D7"/>
    <mergeCell ref="E7:F7"/>
    <mergeCell ref="E6:F6"/>
    <mergeCell ref="H6:I6"/>
    <mergeCell ref="B8:D8"/>
    <mergeCell ref="B9:D9"/>
    <mergeCell ref="H11:I11"/>
    <mergeCell ref="K7:L7"/>
    <mergeCell ref="H10:I10"/>
    <mergeCell ref="K10:L10"/>
    <mergeCell ref="E8:F8"/>
    <mergeCell ref="H7:I7"/>
    <mergeCell ref="B16:N16"/>
    <mergeCell ref="E9:F9"/>
    <mergeCell ref="E12:F12"/>
    <mergeCell ref="K11:L11"/>
    <mergeCell ref="B13:M13"/>
    <mergeCell ref="K12:L12"/>
    <mergeCell ref="H12:I12"/>
    <mergeCell ref="B12:D12"/>
    <mergeCell ref="B11:D11"/>
    <mergeCell ref="E11:F11"/>
  </mergeCells>
  <dataValidations xWindow="1041" yWindow="270" count="10">
    <dataValidation allowBlank="1" showInputMessage="1" showErrorMessage="1" promptTitle="Amount of ESG Award" prompt="Amount of ESG Award prior to amendments, exluding funds voluntarily deobligated in accordance with the Rule" sqref="E9:F9 H11 K9:L9 E11 H9:I9 K11" xr:uid="{00000000-0002-0000-0400-000000000000}"/>
    <dataValidation allowBlank="1" showInputMessage="1" showErrorMessage="1" promptTitle="Contract 1 End Date" prompt="End date of Contract 1 prior to amendments" sqref="E8:F8" xr:uid="{00000000-0002-0000-0400-000001000000}"/>
    <dataValidation type="whole" allowBlank="1" showInputMessage="1" showErrorMessage="1" error="Check Contract number and ensure Contract is an ESG Annual contract." promptTitle="ESG Contract 2" prompt="Contract number of ESG Contract 2 closed within 12 months of Application" sqref="H7:I7" xr:uid="{00000000-0002-0000-0400-000002000000}">
      <formula1>42000000000</formula1>
      <formula2>42999999999</formula2>
    </dataValidation>
    <dataValidation type="whole" allowBlank="1" showInputMessage="1" showErrorMessage="1" error="Check Contract number and ensure Contract is an ESG Annual contract." promptTitle="ESG Contract 1" prompt="Contract number of ESG Contract 1 closed within 12 months of Application" sqref="E7:F7" xr:uid="{00000000-0002-0000-0400-000003000000}">
      <formula1>42000000000</formula1>
      <formula2>42999999999</formula2>
    </dataValidation>
    <dataValidation type="list" allowBlank="1" showInputMessage="1" showErrorMessage="1" promptTitle="POINTS SELECTION" prompt="Select the Number of points requested under category &quot;PREVIOUS ESG AWARD&quot;." sqref="B17" xr:uid="{00000000-0002-0000-0400-000004000000}">
      <formula1>"0,2,3,6"</formula1>
    </dataValidation>
    <dataValidation type="whole" allowBlank="1" showInputMessage="1" showErrorMessage="1" error="Check Contract number and ensure Contract is an ESG Annual contract." promptTitle="ESG Contract 3" prompt="Contract number of ESG Contract 3 closed within 12 months of Application" sqref="K7:L7" xr:uid="{00000000-0002-0000-0400-000005000000}">
      <formula1>42000000000</formula1>
      <formula2>42999999999</formula2>
    </dataValidation>
    <dataValidation allowBlank="1" showInputMessage="1" showErrorMessage="1" promptTitle="Contract 3 End Date" prompt="End date of Contract 3 prior to amendments" sqref="K8:L8" xr:uid="{00000000-0002-0000-0400-000006000000}"/>
    <dataValidation allowBlank="1" showInputMessage="1" showErrorMessage="1" promptTitle="Amount of Voluntary Deobligation" prompt="Amount of funds voluntarily deobligated from the ESG contract prior to the ESG Contract end date" sqref="K10:L10 E10:F10 H10:I10" xr:uid="{00000000-0002-0000-0400-000007000000}"/>
    <dataValidation allowBlank="1" showInputMessage="1" showErrorMessage="1" promptTitle="ESG Expenditure" prompt="Amount of ESG funds reported as expended as of the Contract end date, prior to amendments." sqref="H12:I12 K12:L12 E12:F12" xr:uid="{00000000-0002-0000-0400-000008000000}"/>
    <dataValidation allowBlank="1" showInputMessage="1" showErrorMessage="1" promptTitle="Contract 2 End Date" prompt="End date of Contract 2 prior to amendments" sqref="H8:I8" xr:uid="{00000000-0002-0000-0400-000009000000}"/>
  </dataValidations>
  <pageMargins left="0.38541666666666669"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499984740745262"/>
  </sheetPr>
  <dimension ref="A1:M59"/>
  <sheetViews>
    <sheetView showGridLines="0" showRowColHeaders="0" showRuler="0" zoomScaleNormal="100" zoomScaleSheetLayoutView="100" workbookViewId="0">
      <selection activeCell="H30" sqref="H30"/>
    </sheetView>
  </sheetViews>
  <sheetFormatPr defaultColWidth="0" defaultRowHeight="0" customHeight="1" zeroHeight="1" x14ac:dyDescent="0.25"/>
  <cols>
    <col min="1" max="1" width="2.140625" style="5" customWidth="1"/>
    <col min="2" max="2" width="6.5703125" style="5" customWidth="1"/>
    <col min="3" max="3" width="23" style="5" customWidth="1"/>
    <col min="4" max="4" width="16.140625" style="5" customWidth="1"/>
    <col min="5" max="5" width="10" style="5" customWidth="1"/>
    <col min="6" max="6" width="8.85546875" style="5" customWidth="1"/>
    <col min="7" max="7" width="4.5703125" style="5" customWidth="1"/>
    <col min="8" max="8" width="9.5703125" style="5" customWidth="1"/>
    <col min="9" max="9" width="11.85546875" style="5" customWidth="1"/>
    <col min="10" max="10" width="5.85546875" style="5" customWidth="1"/>
    <col min="11" max="11" width="15.85546875" style="5" customWidth="1"/>
    <col min="12" max="12" width="9" style="5" customWidth="1"/>
    <col min="13" max="13" width="1.85546875" style="28" customWidth="1"/>
    <col min="14" max="16384" width="9.140625" style="5" hidden="1"/>
  </cols>
  <sheetData>
    <row r="1" spans="2:13" ht="15" x14ac:dyDescent="0.25"/>
    <row r="2" spans="2:13" ht="15.75" x14ac:dyDescent="0.25">
      <c r="B2" s="276" t="s">
        <v>199</v>
      </c>
      <c r="C2" s="277"/>
      <c r="D2" s="277"/>
      <c r="E2" s="277"/>
      <c r="F2" s="277"/>
      <c r="G2" s="277"/>
      <c r="H2" s="277"/>
      <c r="I2" s="277"/>
      <c r="J2" s="277"/>
      <c r="K2" s="277"/>
      <c r="L2" s="277"/>
      <c r="M2" s="103"/>
    </row>
    <row r="3" spans="2:13" ht="33.75" customHeight="1" x14ac:dyDescent="0.25">
      <c r="B3" s="278" t="s">
        <v>402</v>
      </c>
      <c r="C3" s="279"/>
      <c r="D3" s="279"/>
      <c r="E3" s="279"/>
      <c r="F3" s="279"/>
      <c r="G3" s="279"/>
      <c r="H3" s="279"/>
      <c r="I3" s="279"/>
      <c r="J3" s="279"/>
      <c r="K3" s="279"/>
      <c r="L3" s="279"/>
      <c r="M3" s="103"/>
    </row>
    <row r="4" spans="2:13" ht="17.25" customHeight="1" x14ac:dyDescent="0.25">
      <c r="B4" s="74"/>
      <c r="C4" s="107"/>
      <c r="D4" s="107"/>
      <c r="E4" s="107"/>
      <c r="F4" s="107"/>
      <c r="G4" s="107"/>
      <c r="H4" s="107"/>
      <c r="I4" s="107"/>
      <c r="J4" s="107"/>
    </row>
    <row r="5" spans="2:13" ht="17.25" customHeight="1" x14ac:dyDescent="0.25">
      <c r="B5" s="286" t="s">
        <v>401</v>
      </c>
      <c r="C5" s="287"/>
      <c r="D5" s="287"/>
      <c r="E5" s="287"/>
      <c r="F5" s="287"/>
      <c r="G5" s="287"/>
      <c r="H5" s="287"/>
      <c r="I5" s="287"/>
      <c r="J5" s="287"/>
      <c r="K5" s="287"/>
      <c r="L5" s="288"/>
      <c r="M5" s="103"/>
    </row>
    <row r="6" spans="2:13" ht="28.7" customHeight="1" x14ac:dyDescent="0.25">
      <c r="B6" s="289" t="s">
        <v>389</v>
      </c>
      <c r="C6" s="290"/>
      <c r="D6" s="290"/>
      <c r="E6" s="290"/>
      <c r="F6" s="290"/>
      <c r="G6" s="290"/>
      <c r="H6" s="290"/>
      <c r="I6" s="290"/>
      <c r="J6" s="290"/>
      <c r="K6" s="290"/>
      <c r="L6" s="291"/>
      <c r="M6" s="29"/>
    </row>
    <row r="7" spans="2:13" ht="17.25" customHeight="1" x14ac:dyDescent="0.25">
      <c r="B7" s="124"/>
      <c r="C7" s="151" t="s">
        <v>200</v>
      </c>
      <c r="D7" s="151" t="str">
        <f>IF(B7="Yes","Is Applicant requesting a point for meeting 100% of the street outreach outcome target?","")</f>
        <v/>
      </c>
      <c r="E7" s="151"/>
      <c r="F7" s="151"/>
      <c r="G7" s="151"/>
      <c r="H7" s="151"/>
      <c r="I7" s="151"/>
      <c r="J7" s="151"/>
      <c r="K7" s="151"/>
      <c r="L7" s="122"/>
      <c r="M7" s="103"/>
    </row>
    <row r="8" spans="2:13" ht="17.25" customHeight="1" x14ac:dyDescent="0.25">
      <c r="B8" s="124"/>
      <c r="C8" s="151" t="s">
        <v>201</v>
      </c>
      <c r="D8" s="151" t="str">
        <f>IF(B8="Yes","Is Applicant requesting a point for meeting 100% of the emergency shelter outcome target?","")</f>
        <v/>
      </c>
      <c r="E8" s="151"/>
      <c r="F8" s="151"/>
      <c r="G8" s="151"/>
      <c r="H8" s="151"/>
      <c r="I8" s="151"/>
      <c r="J8" s="151"/>
      <c r="K8" s="151"/>
      <c r="L8" s="122"/>
      <c r="M8" s="103"/>
    </row>
    <row r="9" spans="2:13" ht="17.25" customHeight="1" x14ac:dyDescent="0.25">
      <c r="B9" s="124"/>
      <c r="C9" s="151" t="s">
        <v>202</v>
      </c>
      <c r="D9" s="152" t="str">
        <f>IF(B9="Yes","Is Applicant requesting a point for meeting 100% of the homeless prevention outcome target?","")</f>
        <v/>
      </c>
      <c r="E9" s="151"/>
      <c r="F9" s="151"/>
      <c r="G9" s="151"/>
      <c r="H9" s="151"/>
      <c r="I9" s="151"/>
      <c r="J9" s="151"/>
      <c r="K9" s="151"/>
      <c r="L9" s="122"/>
      <c r="M9" s="103"/>
    </row>
    <row r="10" spans="2:13" ht="17.25" customHeight="1" x14ac:dyDescent="0.25">
      <c r="B10" s="124"/>
      <c r="C10" s="153" t="s">
        <v>203</v>
      </c>
      <c r="D10" s="153" t="str">
        <f>IF(B10="Yes","Is Applicant requesting a point for meeting 100% of the rapid re-housing outcome target?","")</f>
        <v/>
      </c>
      <c r="E10" s="153"/>
      <c r="F10" s="153"/>
      <c r="G10" s="153"/>
      <c r="H10" s="153"/>
      <c r="I10" s="153"/>
      <c r="J10" s="153"/>
      <c r="K10" s="153"/>
      <c r="L10" s="123"/>
      <c r="M10" s="103"/>
    </row>
    <row r="11" spans="2:13" s="165" customFormat="1" ht="14.45" customHeight="1" x14ac:dyDescent="0.25">
      <c r="B11" s="280"/>
      <c r="C11" s="281"/>
      <c r="D11" s="282"/>
      <c r="E11" s="283" t="s">
        <v>186</v>
      </c>
      <c r="F11" s="284"/>
      <c r="G11" s="162"/>
      <c r="H11" s="283" t="s">
        <v>187</v>
      </c>
      <c r="I11" s="283"/>
      <c r="J11" s="163"/>
      <c r="K11" s="285" t="s">
        <v>188</v>
      </c>
      <c r="L11" s="285"/>
      <c r="M11" s="164"/>
    </row>
    <row r="12" spans="2:13" ht="14.45" customHeight="1" x14ac:dyDescent="0.25">
      <c r="B12" s="265" t="s">
        <v>390</v>
      </c>
      <c r="C12" s="265"/>
      <c r="D12" s="265"/>
      <c r="E12" s="258" t="str">
        <f>IF('2-3 Prior Expenditures'!$E$7&gt;0,'2-3 Prior Expenditures'!E7,"")</f>
        <v/>
      </c>
      <c r="F12" s="259"/>
      <c r="G12" s="155"/>
      <c r="H12" s="258" t="str">
        <f>IF('2-3 Prior Expenditures'!$H$7&gt;0,'2-3 Prior Expenditures'!H7,"")</f>
        <v/>
      </c>
      <c r="I12" s="259"/>
      <c r="J12" s="155"/>
      <c r="K12" s="258" t="str">
        <f>IF('2-3 Prior Expenditures'!$K$7&gt;0,'2-3 Prior Expenditures'!K7,"")</f>
        <v/>
      </c>
      <c r="L12" s="259"/>
      <c r="M12" s="30"/>
    </row>
    <row r="13" spans="2:13" ht="29.45" customHeight="1" x14ac:dyDescent="0.25">
      <c r="B13" s="265" t="s">
        <v>391</v>
      </c>
      <c r="C13" s="266"/>
      <c r="D13" s="266"/>
      <c r="E13" s="260"/>
      <c r="F13" s="261"/>
      <c r="G13" s="156"/>
      <c r="H13" s="260"/>
      <c r="I13" s="261"/>
      <c r="J13" s="156"/>
      <c r="K13" s="260"/>
      <c r="L13" s="261"/>
      <c r="M13" s="30"/>
    </row>
    <row r="14" spans="2:13" ht="29.1" customHeight="1" x14ac:dyDescent="0.25">
      <c r="B14" s="265" t="s">
        <v>392</v>
      </c>
      <c r="C14" s="266"/>
      <c r="D14" s="266"/>
      <c r="E14" s="260"/>
      <c r="F14" s="261"/>
      <c r="G14" s="154"/>
      <c r="H14" s="260"/>
      <c r="I14" s="261"/>
      <c r="J14" s="154"/>
      <c r="K14" s="260"/>
      <c r="L14" s="261"/>
      <c r="M14" s="30"/>
    </row>
    <row r="15" spans="2:13" ht="28.35" customHeight="1" x14ac:dyDescent="0.25">
      <c r="B15" s="188" t="str">
        <f>IF(L7="Yes","5. Enter targets and outcomes for street outreach - persons exiting to temporary or transitional or permanent housing destinations for each contract under which street outreach was funded.","5. Not applicable. Continue to next question.")</f>
        <v>5. Not applicable. Continue to next question.</v>
      </c>
      <c r="C15" s="272"/>
      <c r="D15" s="272"/>
      <c r="E15" s="272"/>
      <c r="F15" s="272"/>
      <c r="G15" s="272"/>
      <c r="H15" s="272"/>
      <c r="I15" s="272"/>
      <c r="J15" s="272"/>
      <c r="K15" s="272"/>
      <c r="L15" s="273"/>
      <c r="M15" s="30"/>
    </row>
    <row r="16" spans="2:13" ht="12.2" customHeight="1" x14ac:dyDescent="0.25">
      <c r="B16" s="30"/>
      <c r="C16" s="28"/>
      <c r="D16" s="103"/>
      <c r="E16" s="48" t="str">
        <f>IF($L$7="Yes","Target %","")</f>
        <v/>
      </c>
      <c r="F16" s="48" t="str">
        <f>IF($L$7="Yes","Outcome%","")</f>
        <v/>
      </c>
      <c r="G16" s="102"/>
      <c r="H16" s="48" t="str">
        <f>IF($L$7="Yes","Target %","")</f>
        <v/>
      </c>
      <c r="I16" s="48" t="str">
        <f>IF($L$7="Yes","Outcome%","")</f>
        <v/>
      </c>
      <c r="J16" s="102"/>
      <c r="K16" s="48" t="str">
        <f>IF($L$7="Yes","Target %","")</f>
        <v/>
      </c>
      <c r="L16" s="48" t="str">
        <f>IF($L$7="Yes","Outcome%","")</f>
        <v/>
      </c>
      <c r="M16" s="30"/>
    </row>
    <row r="17" spans="2:13" ht="12" customHeight="1" x14ac:dyDescent="0.25">
      <c r="B17" s="275"/>
      <c r="C17" s="189"/>
      <c r="D17" s="274"/>
      <c r="E17" s="134"/>
      <c r="F17" s="135"/>
      <c r="G17" s="136" t="str">
        <f>IF(AND(E17&gt;0,F17&gt;0),F17/E17,"")</f>
        <v/>
      </c>
      <c r="H17" s="134"/>
      <c r="I17" s="135"/>
      <c r="J17" s="136" t="str">
        <f>IF(AND(H17&gt;0,I17&gt;0),I17/H17,"")</f>
        <v/>
      </c>
      <c r="K17" s="134"/>
      <c r="L17" s="135"/>
      <c r="M17" s="51" t="str">
        <f>IF(AND(K17&gt;0,L17&gt;0),L17/K17,"")</f>
        <v/>
      </c>
    </row>
    <row r="18" spans="2:13" ht="25.35" customHeight="1" x14ac:dyDescent="0.25">
      <c r="B18" s="267" t="str">
        <f>IF(L7="Yes","Average Outcome Percentage
Street Outreach Target:","")</f>
        <v/>
      </c>
      <c r="C18" s="268"/>
      <c r="D18" s="268"/>
      <c r="E18" s="133" t="str">
        <f>IF(AND(L7="Yes",SUM(G17,J17,M17)&lt;&gt;0),AVERAGE(G17,J17,M17),"")</f>
        <v/>
      </c>
      <c r="F18" s="39"/>
      <c r="G18" s="40"/>
      <c r="H18" s="39"/>
      <c r="I18" s="39"/>
      <c r="J18" s="40"/>
      <c r="K18" s="39"/>
      <c r="L18" s="41"/>
      <c r="M18" s="38"/>
    </row>
    <row r="19" spans="2:13" ht="27.95" customHeight="1" x14ac:dyDescent="0.25">
      <c r="B19" s="188" t="str">
        <f>IF(L8="Yes","6. Enter targets and outcomes for emergency shelter- persons exiting to permanent housing destinations for each contract under which emergency shelter was funded.","6. Not applicable. Continue to next question.")</f>
        <v>6. Not applicable. Continue to next question.</v>
      </c>
      <c r="C19" s="272"/>
      <c r="D19" s="272"/>
      <c r="E19" s="272"/>
      <c r="F19" s="272"/>
      <c r="G19" s="272"/>
      <c r="H19" s="272"/>
      <c r="I19" s="272"/>
      <c r="J19" s="272"/>
      <c r="K19" s="272"/>
      <c r="L19" s="273"/>
      <c r="M19" s="31"/>
    </row>
    <row r="20" spans="2:13" ht="12.2" customHeight="1" x14ac:dyDescent="0.25">
      <c r="B20" s="30"/>
      <c r="C20" s="28"/>
      <c r="D20" s="103"/>
      <c r="E20" s="48" t="str">
        <f>IF($L$8="Yes","Target %","")</f>
        <v/>
      </c>
      <c r="F20" s="48" t="str">
        <f>IF($L$8="Yes","Outcome%","")</f>
        <v/>
      </c>
      <c r="G20" s="102"/>
      <c r="H20" s="48" t="str">
        <f>IF($L$8="Yes","Target %","")</f>
        <v/>
      </c>
      <c r="I20" s="48" t="str">
        <f>IF($L$8="Yes","Outcome%","")</f>
        <v/>
      </c>
      <c r="J20" s="102"/>
      <c r="K20" s="48" t="str">
        <f>IF($L$8="Yes","Target %","")</f>
        <v/>
      </c>
      <c r="L20" s="48" t="str">
        <f>IF($L$8="Yes","Outcome%","")</f>
        <v/>
      </c>
      <c r="M20" s="30"/>
    </row>
    <row r="21" spans="2:13" ht="12.2" customHeight="1" x14ac:dyDescent="0.25">
      <c r="B21" s="188"/>
      <c r="C21" s="189"/>
      <c r="D21" s="274"/>
      <c r="E21" s="134"/>
      <c r="F21" s="135"/>
      <c r="G21" s="136" t="str">
        <f>IF(AND(E21&gt;0,F21&gt;0),F21/E21,"")</f>
        <v/>
      </c>
      <c r="H21" s="134"/>
      <c r="I21" s="135"/>
      <c r="J21" s="136" t="str">
        <f>IF(AND(H21&gt;0,I21&gt;0),I21/H21,"")</f>
        <v/>
      </c>
      <c r="K21" s="134"/>
      <c r="L21" s="135"/>
      <c r="M21" s="51" t="str">
        <f>IF(AND(K21&gt;0,L21&gt;0),L21/K21,"")</f>
        <v/>
      </c>
    </row>
    <row r="22" spans="2:13" ht="25.35" customHeight="1" x14ac:dyDescent="0.25">
      <c r="B22" s="267" t="str">
        <f>IF(L8="Yes","Average Outcome Percentage
Emergency Shelter Target:","")</f>
        <v/>
      </c>
      <c r="C22" s="268"/>
      <c r="D22" s="268"/>
      <c r="E22" s="137" t="str">
        <f>IF(AND(L8="Yes",SUM(G21,J21,M21)&lt;&gt;0),AVERAGE(G21,J21,M21),"")</f>
        <v/>
      </c>
      <c r="F22" s="42"/>
      <c r="G22" s="43"/>
      <c r="H22" s="44"/>
      <c r="I22" s="42"/>
      <c r="J22" s="43"/>
      <c r="K22" s="44"/>
      <c r="L22" s="45"/>
      <c r="M22" s="38"/>
    </row>
    <row r="23" spans="2:13" ht="27.95" customHeight="1" x14ac:dyDescent="0.25">
      <c r="B23" s="188" t="str">
        <f>IF(L9="Yes","7. Enter targets and outcomes for homeless prevention - persons maintaining permanent housing for three or more months for each contract under which homeless prevention was funded.","7. Not applicable. Continue to next question.")</f>
        <v>7. Not applicable. Continue to next question.</v>
      </c>
      <c r="C23" s="272"/>
      <c r="D23" s="272"/>
      <c r="E23" s="272"/>
      <c r="F23" s="272"/>
      <c r="G23" s="272"/>
      <c r="H23" s="272"/>
      <c r="I23" s="272"/>
      <c r="J23" s="272"/>
      <c r="K23" s="272"/>
      <c r="L23" s="273"/>
      <c r="M23" s="31"/>
    </row>
    <row r="24" spans="2:13" ht="12.2" customHeight="1" x14ac:dyDescent="0.25">
      <c r="B24" s="30"/>
      <c r="C24" s="28"/>
      <c r="D24" s="103"/>
      <c r="E24" s="49" t="str">
        <f>IF($L$9="Yes","Target %","")</f>
        <v/>
      </c>
      <c r="F24" s="49" t="str">
        <f>IF($L$9="Yes","Outcome%","")</f>
        <v/>
      </c>
      <c r="G24" s="103"/>
      <c r="H24" s="49" t="str">
        <f>IF($L$9="Yes","Target %","")</f>
        <v/>
      </c>
      <c r="I24" s="49" t="str">
        <f>IF($L$9="Yes","Outcome%","")</f>
        <v/>
      </c>
      <c r="J24" s="103"/>
      <c r="K24" s="49" t="str">
        <f>IF($L$9="Yes","Target %","")</f>
        <v/>
      </c>
      <c r="L24" s="50" t="str">
        <f>IF($L$9="Yes","Outcome%","")</f>
        <v/>
      </c>
      <c r="M24" s="30"/>
    </row>
    <row r="25" spans="2:13" ht="12.2" customHeight="1" x14ac:dyDescent="0.25">
      <c r="B25" s="188"/>
      <c r="C25" s="189"/>
      <c r="D25" s="274"/>
      <c r="E25" s="134"/>
      <c r="F25" s="135"/>
      <c r="G25" s="136" t="str">
        <f>IF(AND(E25&gt;0,F25&gt;0),F25/E25,"")</f>
        <v/>
      </c>
      <c r="H25" s="134"/>
      <c r="I25" s="135"/>
      <c r="J25" s="136" t="str">
        <f>IF(AND(H25&gt;0,I25&gt;0),I25/H25,"")</f>
        <v/>
      </c>
      <c r="K25" s="134"/>
      <c r="L25" s="135"/>
      <c r="M25" s="51" t="str">
        <f>IF(AND(K25&gt;0,L25&gt;0),L25/K25,"")</f>
        <v/>
      </c>
    </row>
    <row r="26" spans="2:13" s="34" customFormat="1" ht="25.35" customHeight="1" x14ac:dyDescent="0.25">
      <c r="B26" s="267" t="str">
        <f>IF(L9="Yes","Average Outcome Percentge
Homeless Prevention Target:","")</f>
        <v/>
      </c>
      <c r="C26" s="268"/>
      <c r="D26" s="268"/>
      <c r="E26" s="138" t="str">
        <f>IF(AND(L9="Yes",SUM(G25,J25,M25)&lt;&gt;0),AVERAGE(G25,J25,M25),"")</f>
        <v/>
      </c>
      <c r="F26" s="58"/>
      <c r="G26" s="59"/>
      <c r="H26" s="58"/>
      <c r="I26" s="58"/>
      <c r="J26" s="59"/>
      <c r="K26" s="58"/>
      <c r="L26" s="60"/>
      <c r="M26" s="61"/>
    </row>
    <row r="27" spans="2:13" ht="27.95" customHeight="1" x14ac:dyDescent="0.25">
      <c r="B27" s="188" t="str">
        <f>IF(L10="Yes","8. Enter targets and outcomes for rapid re-housing - persons maintaining permanent housing for three or more months for each contract under which rapid re-housing was funded.","8. Not applicable. Continue to next section.")</f>
        <v>8. Not applicable. Continue to next section.</v>
      </c>
      <c r="C27" s="272"/>
      <c r="D27" s="272"/>
      <c r="E27" s="272"/>
      <c r="F27" s="272"/>
      <c r="G27" s="272"/>
      <c r="H27" s="272"/>
      <c r="I27" s="272"/>
      <c r="J27" s="272"/>
      <c r="K27" s="272"/>
      <c r="L27" s="273"/>
      <c r="M27" s="31"/>
    </row>
    <row r="28" spans="2:13" ht="12.2" customHeight="1" x14ac:dyDescent="0.25">
      <c r="B28" s="30"/>
      <c r="C28" s="28"/>
      <c r="D28" s="103"/>
      <c r="E28" s="49" t="str">
        <f>IF($L$10="Yes","Target %","")</f>
        <v/>
      </c>
      <c r="F28" s="49" t="str">
        <f>IF($L$10="Yes","Outcome%","")</f>
        <v/>
      </c>
      <c r="G28" s="103"/>
      <c r="H28" s="49" t="str">
        <f>IF($L$10="Yes","Target %","")</f>
        <v/>
      </c>
      <c r="I28" s="49" t="str">
        <f>IF($L$10="Yes","Outcome%","")</f>
        <v/>
      </c>
      <c r="J28" s="103"/>
      <c r="K28" s="49" t="str">
        <f>IF($L$10="Yes","Target %","")</f>
        <v/>
      </c>
      <c r="L28" s="50" t="str">
        <f>IF($L$10="Yes","Outcome%","")</f>
        <v/>
      </c>
      <c r="M28" s="30"/>
    </row>
    <row r="29" spans="2:13" ht="12.2" customHeight="1" x14ac:dyDescent="0.25">
      <c r="B29" s="188"/>
      <c r="C29" s="189"/>
      <c r="D29" s="274"/>
      <c r="E29" s="134"/>
      <c r="F29" s="135"/>
      <c r="G29" s="136" t="str">
        <f>IF(AND(E29&gt;0,F29&gt;0),F29/E29,"")</f>
        <v/>
      </c>
      <c r="H29" s="134"/>
      <c r="I29" s="135"/>
      <c r="J29" s="136" t="str">
        <f>IF(AND(H29&gt;0,I29&gt;0),I29/H29,"")</f>
        <v/>
      </c>
      <c r="K29" s="134"/>
      <c r="L29" s="135"/>
      <c r="M29" s="51" t="str">
        <f>IF(AND(K29&gt;0,L29&gt;0),L29/K29,"")</f>
        <v/>
      </c>
    </row>
    <row r="30" spans="2:13" s="34" customFormat="1" ht="25.35" customHeight="1" x14ac:dyDescent="0.25">
      <c r="B30" s="256" t="str">
        <f>IF(L10="Yes","Average Outcome Percentge
Rapid Re-housing Target:","")</f>
        <v/>
      </c>
      <c r="C30" s="257"/>
      <c r="D30" s="257"/>
      <c r="E30" s="138" t="str">
        <f>IF(AND(L10="Yes",SUM(G29,J29,M29)&lt;&gt;0),AVERAGE(G29,J29,M29),"")</f>
        <v/>
      </c>
      <c r="F30" s="46"/>
      <c r="G30" s="46"/>
      <c r="H30" s="46"/>
      <c r="I30" s="46"/>
      <c r="J30" s="46"/>
      <c r="K30" s="46"/>
      <c r="L30" s="47"/>
      <c r="M30" s="32"/>
    </row>
    <row r="31" spans="2:13" s="34" customFormat="1" ht="21.95" customHeight="1" x14ac:dyDescent="0.25">
      <c r="B31" s="269" t="s">
        <v>196</v>
      </c>
      <c r="C31" s="270"/>
      <c r="D31" s="270"/>
      <c r="E31" s="270"/>
      <c r="F31" s="270"/>
      <c r="G31" s="270"/>
      <c r="H31" s="270"/>
      <c r="I31" s="270"/>
      <c r="J31" s="270"/>
      <c r="K31" s="270"/>
      <c r="L31" s="271"/>
      <c r="M31" s="33"/>
    </row>
    <row r="32" spans="2:13" s="34" customFormat="1" ht="131.1" customHeight="1" thickBot="1" x14ac:dyDescent="0.3">
      <c r="B32" s="262" t="s">
        <v>204</v>
      </c>
      <c r="C32" s="263"/>
      <c r="D32" s="263"/>
      <c r="E32" s="263"/>
      <c r="F32" s="263"/>
      <c r="G32" s="263"/>
      <c r="H32" s="263"/>
      <c r="I32" s="263"/>
      <c r="J32" s="263"/>
      <c r="K32" s="263"/>
      <c r="L32" s="264"/>
      <c r="M32" s="103"/>
    </row>
    <row r="33" spans="2:12" ht="27" customHeight="1" thickBot="1" x14ac:dyDescent="0.3">
      <c r="B33" s="157">
        <v>0</v>
      </c>
      <c r="C33" s="158" t="s">
        <v>205</v>
      </c>
      <c r="D33" s="159"/>
      <c r="E33" s="159"/>
      <c r="F33" s="159"/>
      <c r="G33" s="159"/>
      <c r="H33" s="159"/>
      <c r="I33" s="159"/>
      <c r="J33" s="159"/>
      <c r="K33" s="160"/>
      <c r="L33" s="161"/>
    </row>
    <row r="34" spans="2:12" ht="27.95" customHeight="1" x14ac:dyDescent="0.25">
      <c r="C34" s="104"/>
      <c r="D34" s="104"/>
      <c r="E34" s="104"/>
      <c r="F34" s="104"/>
      <c r="G34" s="104"/>
      <c r="H34" s="104"/>
      <c r="I34" s="104"/>
      <c r="J34" s="104"/>
    </row>
    <row r="35" spans="2:12" ht="15.6" hidden="1" customHeight="1" x14ac:dyDescent="0.25">
      <c r="C35" s="104"/>
      <c r="D35" s="104"/>
      <c r="E35" s="104"/>
      <c r="F35" s="104"/>
      <c r="G35" s="104"/>
      <c r="H35" s="104"/>
      <c r="I35" s="104"/>
      <c r="J35" s="104"/>
    </row>
    <row r="36" spans="2:12" ht="15" hidden="1" x14ac:dyDescent="0.25"/>
    <row r="37" spans="2:12" ht="15" hidden="1" x14ac:dyDescent="0.25"/>
    <row r="38" spans="2:12" ht="15" hidden="1" x14ac:dyDescent="0.25"/>
    <row r="39" spans="2:12" ht="15" hidden="1" x14ac:dyDescent="0.25"/>
    <row r="40" spans="2:12" ht="15" hidden="1" x14ac:dyDescent="0.25"/>
    <row r="41" spans="2:12" ht="15" hidden="1" x14ac:dyDescent="0.25"/>
    <row r="42" spans="2:12" ht="15" hidden="1" x14ac:dyDescent="0.25"/>
    <row r="43" spans="2:12" ht="15" hidden="1" x14ac:dyDescent="0.25"/>
    <row r="44" spans="2:12" ht="15" hidden="1" x14ac:dyDescent="0.25"/>
    <row r="45" spans="2:12" ht="15" hidden="1" x14ac:dyDescent="0.25"/>
    <row r="46" spans="2:12" ht="15" hidden="1" x14ac:dyDescent="0.25"/>
    <row r="47" spans="2:12" ht="15" hidden="1" x14ac:dyDescent="0.25"/>
    <row r="48" spans="2:12" ht="15" hidden="1" x14ac:dyDescent="0.25"/>
    <row r="49" ht="15" hidden="1" x14ac:dyDescent="0.25"/>
    <row r="50" ht="15" hidden="1" x14ac:dyDescent="0.25"/>
    <row r="51" ht="15" hidden="1" x14ac:dyDescent="0.25"/>
    <row r="52" ht="15" hidden="1" x14ac:dyDescent="0.25"/>
    <row r="53" ht="15" hidden="1" x14ac:dyDescent="0.25"/>
    <row r="54" ht="15" hidden="1" x14ac:dyDescent="0.25"/>
    <row r="55" ht="15" hidden="1" x14ac:dyDescent="0.25"/>
    <row r="56" ht="15" hidden="1" x14ac:dyDescent="0.25"/>
    <row r="57" ht="15" hidden="1" x14ac:dyDescent="0.25"/>
    <row r="58" ht="15" hidden="1" x14ac:dyDescent="0.25"/>
    <row r="59" ht="15" hidden="1" x14ac:dyDescent="0.25"/>
  </sheetData>
  <sheetProtection algorithmName="SHA-512" hashValue="uDTtboGZSkzoPDV/YjOYEUIeL/4mTryODoWOyAhiMmHQZXPssJ7UV2t82td3L6qhBGZypNjusjYRLnClQ1jPVQ==" saltValue="JTK5iPWVOzAuUdxKgf6Qng==" spinCount="100000" sheet="1" objects="1" scenarios="1"/>
  <mergeCells count="34">
    <mergeCell ref="B2:L2"/>
    <mergeCell ref="B3:L3"/>
    <mergeCell ref="B13:D13"/>
    <mergeCell ref="E13:F13"/>
    <mergeCell ref="H13:I13"/>
    <mergeCell ref="K13:L13"/>
    <mergeCell ref="B11:D11"/>
    <mergeCell ref="E11:F11"/>
    <mergeCell ref="H11:I11"/>
    <mergeCell ref="K11:L11"/>
    <mergeCell ref="B5:L5"/>
    <mergeCell ref="B6:L6"/>
    <mergeCell ref="B12:D12"/>
    <mergeCell ref="B29:D29"/>
    <mergeCell ref="K14:L14"/>
    <mergeCell ref="B17:D17"/>
    <mergeCell ref="B22:D22"/>
    <mergeCell ref="B26:D26"/>
    <mergeCell ref="B30:D30"/>
    <mergeCell ref="E12:F12"/>
    <mergeCell ref="H14:I14"/>
    <mergeCell ref="B32:L32"/>
    <mergeCell ref="H12:I12"/>
    <mergeCell ref="K12:L12"/>
    <mergeCell ref="B14:D14"/>
    <mergeCell ref="E14:F14"/>
    <mergeCell ref="B18:D18"/>
    <mergeCell ref="B31:L31"/>
    <mergeCell ref="B15:L15"/>
    <mergeCell ref="B19:L19"/>
    <mergeCell ref="B23:L23"/>
    <mergeCell ref="B21:D21"/>
    <mergeCell ref="B25:D25"/>
    <mergeCell ref="B27:L27"/>
  </mergeCells>
  <conditionalFormatting sqref="E17:F17 H17:I17 K17:L17">
    <cfRule type="expression" dxfId="9" priority="4">
      <formula>$L$7&lt;&gt;"Yes"</formula>
    </cfRule>
  </conditionalFormatting>
  <conditionalFormatting sqref="E21:F21 H21:I21 K21:L21">
    <cfRule type="expression" dxfId="8" priority="3">
      <formula>$L$8&lt;&gt;"Yes"</formula>
    </cfRule>
  </conditionalFormatting>
  <conditionalFormatting sqref="E25:F25 H25:I25 K25:L25">
    <cfRule type="expression" dxfId="7" priority="2">
      <formula>$L$9&lt;&gt;"Yes"</formula>
    </cfRule>
  </conditionalFormatting>
  <conditionalFormatting sqref="E29:F29 H29:I29 K29:L29">
    <cfRule type="expression" dxfId="6" priority="1">
      <formula>$L$10&lt;&gt;"Yes"</formula>
    </cfRule>
  </conditionalFormatting>
  <conditionalFormatting sqref="L7">
    <cfRule type="expression" dxfId="5" priority="8">
      <formula>$D$7=""</formula>
    </cfRule>
  </conditionalFormatting>
  <conditionalFormatting sqref="L8">
    <cfRule type="expression" dxfId="4" priority="7">
      <formula>$D$8=""</formula>
    </cfRule>
  </conditionalFormatting>
  <conditionalFormatting sqref="L9">
    <cfRule type="expression" dxfId="3" priority="6">
      <formula>$D$9=""</formula>
    </cfRule>
  </conditionalFormatting>
  <conditionalFormatting sqref="L10">
    <cfRule type="expression" dxfId="2" priority="5">
      <formula>$D$10=""</formula>
    </cfRule>
  </conditionalFormatting>
  <dataValidations xWindow="631" yWindow="765" count="42">
    <dataValidation type="list" allowBlank="1" showInputMessage="1" showErrorMessage="1" promptTitle="POINTS SELECTION" prompt="Select the number of points requested under category &quot;PREVIOUS ESG OUTCOME" sqref="B33" xr:uid="{00000000-0002-0000-0500-000000000000}">
      <formula1>"0,2,4,6,8,10,12"</formula1>
    </dataValidation>
    <dataValidation allowBlank="1" showInputMessage="1" showErrorMessage="1" promptTitle="ESG Contract 1 (autofilled)" prompt="Contract number of ESG Contract 1 closed within 12 months of Application" sqref="K12:L12 H12:I12 E12:F12" xr:uid="{00000000-0002-0000-0500-000001000000}"/>
    <dataValidation type="list" allowBlank="1" showInputMessage="1" showErrorMessage="1" prompt="Applicant or its subrecipient was funded for Street Outreach under Contract closed w/in 12 months of the Application date" sqref="B7" xr:uid="{00000000-0002-0000-0500-000002000000}">
      <formula1>"Yes, No"</formula1>
    </dataValidation>
    <dataValidation type="list" allowBlank="1" showInputMessage="1" showErrorMessage="1" prompt="Applicant or its subrecipient was funded for Emergency Shelter under Contract closed w/in 12 months of the Application date" sqref="B8" xr:uid="{00000000-0002-0000-0500-000003000000}">
      <formula1>"Yes, No"</formula1>
    </dataValidation>
    <dataValidation type="list" allowBlank="1" showInputMessage="1" showErrorMessage="1" prompt="Applicant or its subrecipient was funded for Homeless Prevention under Contract closed w/in 12 months of the Application date" sqref="B9" xr:uid="{00000000-0002-0000-0500-000004000000}">
      <formula1>"Yes, No"</formula1>
    </dataValidation>
    <dataValidation type="list" allowBlank="1" showInputMessage="1" showErrorMessage="1" prompt="Applicant or its subrecipient was funded for Rapid Rehousing under Contract closed w/in 12 months of the Application date" sqref="B10" xr:uid="{00000000-0002-0000-0500-000005000000}">
      <formula1>"Yes, No"</formula1>
    </dataValidation>
    <dataValidation type="list" allowBlank="1" showInputMessage="1" showErrorMessage="1" promptTitle="Contract 1" prompt="Last three reports for Contract period submitted on or before the reporting deadline" sqref="E13:F13" xr:uid="{00000000-0002-0000-0500-000006000000}">
      <formula1>"Yes, No"</formula1>
    </dataValidation>
    <dataValidation type="list" allowBlank="1" showInputMessage="1" showErrorMessage="1" promptTitle="Contract 2" prompt="Last three reports for Contract period submitted on or before the reporting deadline" sqref="H13:I13" xr:uid="{00000000-0002-0000-0500-000007000000}">
      <formula1>"Yes, No"</formula1>
    </dataValidation>
    <dataValidation type="list" allowBlank="1" showInputMessage="1" showErrorMessage="1" promptTitle="Contract 3" prompt="Last three reports for Contract period submitted on or before the reporting deadline" sqref="K13:L13" xr:uid="{00000000-0002-0000-0500-000008000000}">
      <formula1>"Yes, No"</formula1>
    </dataValidation>
    <dataValidation allowBlank="1" showInputMessage="1" showErrorMessage="1" promptTitle="Contract 1" prompt="Enter target percentage for SO- Persons exiting to temp, transitional, or permanent housing" sqref="E17" xr:uid="{00000000-0002-0000-0500-000009000000}"/>
    <dataValidation allowBlank="1" showInputMessage="1" showErrorMessage="1" promptTitle="Contract 2" prompt="Enter target percentage for SO- Persons exiting to temp, transitional, or permanent housing" sqref="H17:H18" xr:uid="{00000000-0002-0000-0500-00000A000000}"/>
    <dataValidation allowBlank="1" showInputMessage="1" showErrorMessage="1" promptTitle="Contract 3" prompt="Enter target percentage for SO- Persons exiting to temp, transitional, or permanent housing" sqref="K17:K18" xr:uid="{00000000-0002-0000-0500-00000B000000}"/>
    <dataValidation allowBlank="1" showInputMessage="1" showErrorMessage="1" promptTitle="Contract 1" prompt="Enter target percentage for ES-  Persons exiting to permanent housing" sqref="E26 E21" xr:uid="{00000000-0002-0000-0500-00000C000000}"/>
    <dataValidation allowBlank="1" showInputMessage="1" showErrorMessage="1" promptTitle="Contract 2" prompt="Enter target percentage for ES- Persons exiting to permanent housing" sqref="H21:H22" xr:uid="{00000000-0002-0000-0500-00000D000000}"/>
    <dataValidation allowBlank="1" showInputMessage="1" showErrorMessage="1" promptTitle="Contract 3" prompt="Enter target percentage for ES- Persons exiting to permanent housing" sqref="K21:K22" xr:uid="{00000000-0002-0000-0500-00000E000000}"/>
    <dataValidation allowBlank="1" showInputMessage="1" showErrorMessage="1" promptTitle="Contract 1" prompt="Enter outcome percentage for SO - persons exiting to temp, transitional, or permanent housing " sqref="F17:F18" xr:uid="{00000000-0002-0000-0500-00000F000000}"/>
    <dataValidation allowBlank="1" showInputMessage="1" showErrorMessage="1" promptTitle="Contract 2" prompt="Enter outcome percentage for SO - persons exiting to temp, transitional, or permanent housing " sqref="I17:I18" xr:uid="{00000000-0002-0000-0500-000010000000}"/>
    <dataValidation allowBlank="1" showInputMessage="1" showErrorMessage="1" promptTitle="Contract 3" prompt="Enter outcome percentage for SO - persons exiting to temp, transitional, or permanent housing " sqref="L17:L18" xr:uid="{00000000-0002-0000-0500-000011000000}"/>
    <dataValidation allowBlank="1" showInputMessage="1" showErrorMessage="1" promptTitle="Contract 1" prompt="Enter outcome percentage for ES - persons exiting to permanent housing " sqref="F21:F22" xr:uid="{00000000-0002-0000-0500-000012000000}"/>
    <dataValidation allowBlank="1" showInputMessage="1" showErrorMessage="1" promptTitle="Contract 2" prompt="Enter outcome percentage for ES - persons exiting to permanent housing " sqref="I21:I22" xr:uid="{00000000-0002-0000-0500-000013000000}"/>
    <dataValidation allowBlank="1" showInputMessage="1" showErrorMessage="1" promptTitle="Contract 3" prompt="Enter outcome percentage for ES - persons exiting to permanent housing " sqref="L21:L22" xr:uid="{00000000-0002-0000-0500-000014000000}"/>
    <dataValidation allowBlank="1" showInputMessage="1" showErrorMessage="1" promptTitle="Contract 1" prompt="Enter target percentage for HP-  Persons maintaining perm housing for 3+ months after exit" sqref="E25" xr:uid="{00000000-0002-0000-0500-000015000000}"/>
    <dataValidation allowBlank="1" showInputMessage="1" showErrorMessage="1" promptTitle="Contract 1" prompt="Enter outcome percentage for HP - persons maintaining perm housing for 3+ months after exit" sqref="F25:F26" xr:uid="{00000000-0002-0000-0500-000016000000}"/>
    <dataValidation allowBlank="1" showInputMessage="1" showErrorMessage="1" promptTitle="Contract 2" prompt="Enter target percentage for HP-  Persons maintaining perm housing for 3+ months after exit" sqref="H25:H26" xr:uid="{00000000-0002-0000-0500-000017000000}"/>
    <dataValidation allowBlank="1" showInputMessage="1" showErrorMessage="1" promptTitle="Contract 2" prompt="Enter outcome percentage for HP - persons maintaining perm housing for 3+ months after exit" sqref="I25:I26" xr:uid="{00000000-0002-0000-0500-000018000000}"/>
    <dataValidation allowBlank="1" showInputMessage="1" showErrorMessage="1" promptTitle="Contract 3" prompt="Enter target percentage for HP-  Persons maintaining perm housing for 3+ months after exit" sqref="K25:K26" xr:uid="{00000000-0002-0000-0500-000019000000}"/>
    <dataValidation allowBlank="1" showInputMessage="1" showErrorMessage="1" promptTitle="Contract 3" prompt="Enter outcome percentage for HP - persons maintaining perm housing for 3+ months after exit" sqref="L25:L26" xr:uid="{00000000-0002-0000-0500-00001A000000}"/>
    <dataValidation allowBlank="1" showInputMessage="1" showErrorMessage="1" promptTitle="Contract 1" prompt="Enter target percentage for RR-  Persons maintaining perm housing for 3+ months after exit" sqref="E29" xr:uid="{00000000-0002-0000-0500-00001B000000}"/>
    <dataValidation allowBlank="1" showInputMessage="1" showErrorMessage="1" promptTitle="Contract 1" prompt="Enter outcome percentage for RR - persons maintaining perm housing for 3+ months after exit" sqref="F29" xr:uid="{00000000-0002-0000-0500-00001C000000}"/>
    <dataValidation allowBlank="1" showInputMessage="1" showErrorMessage="1" promptTitle="Contract 2" prompt="Enter target percentage for RR-  Persons maintaining perm housing for 3+ months after exit" sqref="H29" xr:uid="{00000000-0002-0000-0500-00001D000000}"/>
    <dataValidation allowBlank="1" showInputMessage="1" showErrorMessage="1" promptTitle="Contract 2" prompt="Enter outcome percentage for RR - persons maintaining perm housing for 3+ months after exit" sqref="I29" xr:uid="{00000000-0002-0000-0500-00001E000000}"/>
    <dataValidation allowBlank="1" showInputMessage="1" showErrorMessage="1" promptTitle="Contract 3" prompt="Enter target percentage for RR-  Persons maintaining perm housing for 3+ months after exit" sqref="K29" xr:uid="{00000000-0002-0000-0500-00001F000000}"/>
    <dataValidation allowBlank="1" showInputMessage="1" showErrorMessage="1" promptTitle="Contract 3" prompt="Enter outcome percentage for RR - persons maintaining perm housing for 3+ months after exit" sqref="L29" xr:uid="{00000000-0002-0000-0500-000020000000}"/>
    <dataValidation type="list" allowBlank="1" showInputMessage="1" showErrorMessage="1" prompt="Is Applicant requesting points for meeting 100% of the SO target?" sqref="L7" xr:uid="{00000000-0002-0000-0500-000021000000}">
      <formula1>"Yes, No"</formula1>
    </dataValidation>
    <dataValidation type="list" allowBlank="1" showInputMessage="1" showErrorMessage="1" prompt="Is Applicant requesting points for meeting 100% of the ES target?" sqref="L8" xr:uid="{00000000-0002-0000-0500-000022000000}">
      <formula1>"Yes, No"</formula1>
    </dataValidation>
    <dataValidation type="list" allowBlank="1" showInputMessage="1" showErrorMessage="1" prompt="Is Applicant requesting points for meeting 100% of the HP target?" sqref="L9" xr:uid="{00000000-0002-0000-0500-000023000000}">
      <formula1>"Yes, No"</formula1>
    </dataValidation>
    <dataValidation type="list" allowBlank="1" showInputMessage="1" showErrorMessage="1" prompt="Is Applicant requesting points for meeting 100% of the RR target?" sqref="L10" xr:uid="{00000000-0002-0000-0500-000024000000}">
      <formula1>"Yes, No"</formula1>
    </dataValidation>
    <dataValidation allowBlank="1" showErrorMessage="1" promptTitle="Contract 1" prompt="Enter target percentage for ES-  Persons exiting to permanent housing" sqref="E30 E22" xr:uid="{00000000-0002-0000-0500-000025000000}"/>
    <dataValidation allowBlank="1" showErrorMessage="1" sqref="E18" xr:uid="{00000000-0002-0000-0500-000026000000}"/>
    <dataValidation type="list" allowBlank="1" showInputMessage="1" showErrorMessage="1" promptTitle="Contract 1" prompt="Applicant met 100% or more of their Match obligation" sqref="E14:F14" xr:uid="{00000000-0002-0000-0500-000027000000}">
      <formula1>"Yes, No"</formula1>
    </dataValidation>
    <dataValidation type="list" allowBlank="1" showInputMessage="1" showErrorMessage="1" promptTitle="Contract 2" prompt="Applicant met 100% or more of their Match obligation" sqref="H14:I14" xr:uid="{00000000-0002-0000-0500-000028000000}">
      <formula1>"Yes, No"</formula1>
    </dataValidation>
    <dataValidation type="list" allowBlank="1" showInputMessage="1" showErrorMessage="1" promptTitle="Contract 3" prompt="Applicant met 100% or more of their Match obligation" sqref="K14:L14" xr:uid="{00000000-0002-0000-0500-000029000000}">
      <formula1>"Yes, No"</formula1>
    </dataValidation>
  </dataValidations>
  <pageMargins left="0.38541666666666669" right="0.7" top="0.75" bottom="0.75" header="0.3" footer="0.3"/>
  <pageSetup scale="9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499984740745262"/>
  </sheetPr>
  <dimension ref="A1:K31"/>
  <sheetViews>
    <sheetView showGridLines="0" showRowColHeaders="0" zoomScaleNormal="100" zoomScaleSheetLayoutView="100" workbookViewId="0">
      <selection activeCell="B16" sqref="B16"/>
    </sheetView>
  </sheetViews>
  <sheetFormatPr defaultColWidth="0" defaultRowHeight="0" customHeight="1" zeroHeight="1" x14ac:dyDescent="0.25"/>
  <cols>
    <col min="1" max="1" width="2.42578125" customWidth="1"/>
    <col min="2" max="2" width="6.5703125" customWidth="1"/>
    <col min="3" max="9" width="9.140625" customWidth="1"/>
    <col min="10" max="10" width="24" customWidth="1"/>
    <col min="11" max="11" width="2.42578125" customWidth="1"/>
    <col min="12" max="16384" width="4.85546875" hidden="1"/>
  </cols>
  <sheetData>
    <row r="1" spans="2:10" ht="9" customHeight="1" x14ac:dyDescent="0.25"/>
    <row r="2" spans="2:10" ht="15.75" x14ac:dyDescent="0.25">
      <c r="B2" s="296" t="s">
        <v>206</v>
      </c>
      <c r="C2" s="297"/>
      <c r="D2" s="297"/>
      <c r="E2" s="297"/>
      <c r="F2" s="297"/>
      <c r="G2" s="297"/>
      <c r="H2" s="297"/>
      <c r="I2" s="297"/>
      <c r="J2" s="297"/>
    </row>
    <row r="3" spans="2:10" ht="77.25" customHeight="1" x14ac:dyDescent="0.25">
      <c r="B3" s="298" t="s">
        <v>403</v>
      </c>
      <c r="C3" s="298"/>
      <c r="D3" s="298"/>
      <c r="E3" s="298"/>
      <c r="F3" s="298"/>
      <c r="G3" s="298"/>
      <c r="H3" s="298"/>
      <c r="I3" s="298"/>
      <c r="J3" s="298"/>
    </row>
    <row r="4" spans="2:10" s="4" customFormat="1" ht="20.25" customHeight="1" x14ac:dyDescent="0.25">
      <c r="B4" s="4" t="s">
        <v>207</v>
      </c>
    </row>
    <row r="5" spans="2:10" s="94" customFormat="1" ht="37.35" customHeight="1" x14ac:dyDescent="0.25">
      <c r="B5" s="299" t="s">
        <v>208</v>
      </c>
      <c r="C5" s="300"/>
      <c r="D5" s="300"/>
      <c r="E5" s="300"/>
      <c r="F5" s="300"/>
      <c r="G5" s="300"/>
      <c r="H5" s="300"/>
      <c r="I5" s="300"/>
      <c r="J5" s="300"/>
    </row>
    <row r="6" spans="2:10" s="4" customFormat="1" ht="32.25" customHeight="1" x14ac:dyDescent="0.25">
      <c r="B6" s="295" t="s">
        <v>209</v>
      </c>
      <c r="C6" s="295"/>
      <c r="D6" s="295"/>
      <c r="E6" s="295"/>
      <c r="F6" s="295"/>
      <c r="G6" s="295"/>
      <c r="H6" s="295"/>
      <c r="I6" s="295"/>
      <c r="J6" s="295"/>
    </row>
    <row r="7" spans="2:10" s="4" customFormat="1" ht="12" customHeight="1" x14ac:dyDescent="0.25">
      <c r="B7" s="8"/>
      <c r="C7" s="99"/>
      <c r="D7" s="99"/>
      <c r="E7" s="99"/>
      <c r="F7" s="99"/>
      <c r="G7" s="99"/>
      <c r="H7" s="99"/>
      <c r="I7" s="99"/>
      <c r="J7" s="99"/>
    </row>
    <row r="8" spans="2:10" s="4" customFormat="1" ht="47.25" customHeight="1" x14ac:dyDescent="0.25">
      <c r="B8" s="294" t="s">
        <v>210</v>
      </c>
      <c r="C8" s="295"/>
      <c r="D8" s="295"/>
      <c r="E8" s="295"/>
      <c r="F8" s="295"/>
      <c r="G8" s="295"/>
      <c r="H8" s="295"/>
      <c r="I8" s="295"/>
      <c r="J8" s="295"/>
    </row>
    <row r="9" spans="2:10" s="4" customFormat="1" ht="11.25" customHeight="1" x14ac:dyDescent="0.25">
      <c r="B9" s="8"/>
      <c r="C9" s="99"/>
      <c r="D9" s="99"/>
      <c r="E9" s="99"/>
      <c r="F9" s="99"/>
      <c r="G9" s="99"/>
      <c r="H9" s="99"/>
      <c r="I9" s="99"/>
      <c r="J9" s="99"/>
    </row>
    <row r="10" spans="2:10" s="4" customFormat="1" ht="33.75" customHeight="1" x14ac:dyDescent="0.25">
      <c r="B10" s="294" t="s">
        <v>211</v>
      </c>
      <c r="C10" s="295"/>
      <c r="D10" s="295"/>
      <c r="E10" s="295"/>
      <c r="F10" s="295"/>
      <c r="G10" s="295"/>
      <c r="H10" s="295"/>
      <c r="I10" s="295"/>
      <c r="J10" s="295"/>
    </row>
    <row r="11" spans="2:10" s="4" customFormat="1" ht="12" customHeight="1" x14ac:dyDescent="0.25">
      <c r="B11" s="8"/>
      <c r="C11" s="99"/>
      <c r="D11" s="99"/>
      <c r="E11" s="99"/>
      <c r="F11" s="99"/>
      <c r="G11" s="99"/>
      <c r="H11" s="99"/>
      <c r="I11" s="99"/>
      <c r="J11" s="99"/>
    </row>
    <row r="12" spans="2:10" s="4" customFormat="1" ht="37.5" customHeight="1" x14ac:dyDescent="0.25">
      <c r="B12" s="294" t="s">
        <v>212</v>
      </c>
      <c r="C12" s="295"/>
      <c r="D12" s="295"/>
      <c r="E12" s="295"/>
      <c r="F12" s="295"/>
      <c r="G12" s="295"/>
      <c r="H12" s="295"/>
      <c r="I12" s="295"/>
      <c r="J12" s="295"/>
    </row>
    <row r="13" spans="2:10" s="4" customFormat="1" ht="12.75" customHeight="1" x14ac:dyDescent="0.25">
      <c r="B13" s="7"/>
      <c r="C13" s="7"/>
      <c r="D13" s="7"/>
      <c r="E13" s="7"/>
      <c r="F13" s="7"/>
      <c r="G13" s="7"/>
      <c r="H13" s="7"/>
      <c r="I13" s="7"/>
      <c r="J13" s="7"/>
    </row>
    <row r="14" spans="2:10" s="4" customFormat="1" ht="33" customHeight="1" x14ac:dyDescent="0.25">
      <c r="B14" s="294" t="s">
        <v>213</v>
      </c>
      <c r="C14" s="295"/>
      <c r="D14" s="295"/>
      <c r="E14" s="295"/>
      <c r="F14" s="295"/>
      <c r="G14" s="295"/>
      <c r="H14" s="295"/>
      <c r="I14" s="295"/>
      <c r="J14" s="295"/>
    </row>
    <row r="15" spans="2:10" s="4" customFormat="1" ht="18" customHeight="1" thickBot="1" x14ac:dyDescent="0.3">
      <c r="B15" s="6"/>
      <c r="C15" s="6"/>
      <c r="D15" s="6"/>
      <c r="E15" s="6"/>
      <c r="F15" s="6"/>
      <c r="G15" s="6"/>
      <c r="H15" s="6"/>
      <c r="I15" s="6"/>
      <c r="J15" s="6"/>
    </row>
    <row r="16" spans="2:10" ht="39" customHeight="1" thickBot="1" x14ac:dyDescent="0.3">
      <c r="B16" s="157"/>
      <c r="C16" s="292" t="s">
        <v>214</v>
      </c>
      <c r="D16" s="292"/>
      <c r="E16" s="292"/>
      <c r="F16" s="292"/>
      <c r="G16" s="292"/>
      <c r="H16" s="292"/>
      <c r="I16" s="292"/>
      <c r="J16" s="293"/>
    </row>
    <row r="17" spans="3:10" ht="12.95" customHeight="1" x14ac:dyDescent="0.25">
      <c r="C17" s="98"/>
      <c r="D17" s="98"/>
      <c r="E17" s="98"/>
      <c r="F17" s="98"/>
      <c r="G17" s="98"/>
      <c r="H17" s="98"/>
      <c r="I17" s="98"/>
      <c r="J17" s="98"/>
    </row>
    <row r="18" spans="3:10" ht="15.6" hidden="1" customHeight="1" x14ac:dyDescent="0.25">
      <c r="C18" s="98"/>
      <c r="D18" s="98"/>
      <c r="E18" s="98"/>
      <c r="F18" s="98"/>
      <c r="G18" s="98"/>
      <c r="H18" s="98"/>
      <c r="I18" s="98"/>
      <c r="J18" s="98"/>
    </row>
    <row r="19" spans="3:10" ht="15" hidden="1" x14ac:dyDescent="0.25"/>
    <row r="20" spans="3:10" ht="9" hidden="1" customHeight="1" x14ac:dyDescent="0.25"/>
    <row r="21" spans="3:10" ht="15" hidden="1" x14ac:dyDescent="0.25"/>
    <row r="22" spans="3:10" ht="15" hidden="1" x14ac:dyDescent="0.25"/>
    <row r="23" spans="3:10" ht="15" hidden="1" x14ac:dyDescent="0.25"/>
    <row r="24" spans="3:10" ht="15" hidden="1" x14ac:dyDescent="0.25"/>
    <row r="25" spans="3:10" ht="15" hidden="1" x14ac:dyDescent="0.25"/>
    <row r="26" spans="3:10" ht="15" hidden="1" x14ac:dyDescent="0.25"/>
    <row r="27" spans="3:10" ht="15" hidden="1" x14ac:dyDescent="0.25"/>
    <row r="28" spans="3:10" ht="15" hidden="1" x14ac:dyDescent="0.25"/>
    <row r="29" spans="3:10" ht="15" hidden="1" x14ac:dyDescent="0.25"/>
    <row r="30" spans="3:10" ht="15" hidden="1" x14ac:dyDescent="0.25"/>
    <row r="31" spans="3:10" ht="15" hidden="1" x14ac:dyDescent="0.25"/>
  </sheetData>
  <sheetProtection algorithmName="SHA-512" hashValue="5DkrXTwEr1xCf2p5Aiv1SsZZXZ9mpR7qQNdha/Gg8lIBE4DYK6akcqVoyHlteKbvjApSIqRC8n2IBjl3gpa5ug==" saltValue="pzFSwRucKdd+aAL88kUclw==" spinCount="100000" sheet="1" objects="1" scenarios="1" selectLockedCells="1"/>
  <mergeCells count="9">
    <mergeCell ref="C16:J16"/>
    <mergeCell ref="B12:J12"/>
    <mergeCell ref="B14:J14"/>
    <mergeCell ref="B2:J2"/>
    <mergeCell ref="B3:J3"/>
    <mergeCell ref="B5:J5"/>
    <mergeCell ref="B6:J6"/>
    <mergeCell ref="B8:J8"/>
    <mergeCell ref="B10:J10"/>
  </mergeCells>
  <dataValidations count="1">
    <dataValidation type="list" allowBlank="1" showInputMessage="1" showErrorMessage="1" promptTitle="POINTS SELECTION" prompt="Number of points requested under category &quot;PREVIOUS MONITORING REPORTS.&quot;" sqref="B16" xr:uid="{00000000-0002-0000-0600-000000000000}">
      <formula1>"0,1,2,3,5"</formula1>
    </dataValidation>
  </dataValidations>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K49"/>
  <sheetViews>
    <sheetView showGridLines="0" showRowColHeaders="0" zoomScaleNormal="100" zoomScaleSheetLayoutView="100" zoomScalePageLayoutView="130" workbookViewId="0">
      <selection activeCell="E13" sqref="E13:G13"/>
    </sheetView>
  </sheetViews>
  <sheetFormatPr defaultColWidth="0" defaultRowHeight="0" customHeight="1" zeroHeight="1" x14ac:dyDescent="0.25"/>
  <cols>
    <col min="1" max="1" width="2.140625" customWidth="1"/>
    <col min="2" max="2" width="6.5703125" style="9" customWidth="1"/>
    <col min="3" max="3" width="7.140625" style="9" customWidth="1"/>
    <col min="4" max="4" width="16.42578125" style="9" customWidth="1"/>
    <col min="5" max="5" width="9.140625" style="9" customWidth="1"/>
    <col min="6" max="6" width="7.85546875" style="9" customWidth="1"/>
    <col min="7" max="7" width="15.140625" style="9" customWidth="1"/>
    <col min="8" max="9" width="9.140625" style="9" customWidth="1"/>
    <col min="10" max="10" width="17.140625" style="9" customWidth="1"/>
    <col min="11" max="11" width="2.5703125" customWidth="1"/>
    <col min="12" max="16384" width="9.140625" hidden="1"/>
  </cols>
  <sheetData>
    <row r="1" spans="2:10" ht="15" x14ac:dyDescent="0.25"/>
    <row r="2" spans="2:10" s="1" customFormat="1" ht="20.25" customHeight="1" x14ac:dyDescent="0.25">
      <c r="B2" s="166" t="s">
        <v>215</v>
      </c>
      <c r="C2" s="167"/>
      <c r="D2" s="167"/>
      <c r="E2" s="167"/>
      <c r="F2" s="167"/>
      <c r="G2" s="167"/>
      <c r="H2" s="167"/>
      <c r="I2" s="167"/>
      <c r="J2" s="167"/>
    </row>
    <row r="3" spans="2:10" s="1" customFormat="1" ht="44.1" customHeight="1" x14ac:dyDescent="0.25">
      <c r="B3" s="301" t="s">
        <v>216</v>
      </c>
      <c r="C3" s="301"/>
      <c r="D3" s="301"/>
      <c r="E3" s="301"/>
      <c r="F3" s="301"/>
      <c r="G3" s="301"/>
      <c r="H3" s="301"/>
      <c r="I3" s="301"/>
      <c r="J3" s="301"/>
    </row>
    <row r="4" spans="2:10" s="4" customFormat="1" ht="64.5" customHeight="1" x14ac:dyDescent="0.25">
      <c r="B4" s="302" t="s">
        <v>385</v>
      </c>
      <c r="C4" s="303"/>
      <c r="D4" s="303"/>
      <c r="E4" s="303"/>
      <c r="F4" s="303"/>
      <c r="G4" s="303"/>
      <c r="H4" s="303"/>
      <c r="I4" s="303"/>
      <c r="J4" s="303"/>
    </row>
    <row r="5" spans="2:10" ht="54" customHeight="1" x14ac:dyDescent="0.25">
      <c r="B5" s="303"/>
      <c r="C5" s="303"/>
      <c r="D5" s="303"/>
      <c r="E5" s="303"/>
      <c r="F5" s="303"/>
      <c r="G5" s="303"/>
      <c r="H5" s="303"/>
      <c r="I5" s="303"/>
      <c r="J5" s="303"/>
    </row>
    <row r="6" spans="2:10" ht="6.6" customHeight="1" x14ac:dyDescent="0.25">
      <c r="B6" s="125"/>
      <c r="C6" s="125"/>
      <c r="D6" s="125"/>
      <c r="E6" s="125"/>
      <c r="F6" s="125"/>
      <c r="G6" s="125"/>
      <c r="H6" s="125"/>
      <c r="I6" s="125"/>
      <c r="J6" s="125"/>
    </row>
    <row r="7" spans="2:10" ht="39.75" customHeight="1" x14ac:dyDescent="0.25">
      <c r="B7" s="319" t="s">
        <v>384</v>
      </c>
      <c r="C7" s="319"/>
      <c r="D7" s="319"/>
      <c r="E7" s="320"/>
      <c r="F7" s="321"/>
      <c r="G7" s="321"/>
      <c r="H7" s="321"/>
      <c r="I7" s="322"/>
      <c r="J7" s="108"/>
    </row>
    <row r="8" spans="2:10" ht="6.95" customHeight="1" x14ac:dyDescent="0.25">
      <c r="B8" s="126"/>
      <c r="C8" s="126"/>
      <c r="D8" s="126"/>
      <c r="E8" s="128"/>
      <c r="F8" s="127"/>
      <c r="G8" s="127"/>
      <c r="H8" s="127"/>
      <c r="I8" s="127"/>
      <c r="J8" s="118"/>
    </row>
    <row r="9" spans="2:10" ht="15" x14ac:dyDescent="0.25">
      <c r="B9" s="304" t="s">
        <v>381</v>
      </c>
      <c r="C9" s="305"/>
      <c r="D9" s="305"/>
      <c r="E9" s="305"/>
      <c r="F9" s="305"/>
      <c r="G9" s="305"/>
      <c r="H9" s="305"/>
      <c r="I9" s="305"/>
      <c r="J9" s="305"/>
    </row>
    <row r="10" spans="2:10" ht="13.5" customHeight="1" x14ac:dyDescent="0.25">
      <c r="B10" s="306" t="str">
        <f>IF('2-1 Homeless Participation'!E4="TX-607 Texas Balance of State (BoS) CoC","607 Balance of State:","")</f>
        <v/>
      </c>
      <c r="C10" s="307"/>
      <c r="D10" s="307"/>
      <c r="E10" s="308"/>
      <c r="F10" s="308"/>
      <c r="G10" s="308"/>
    </row>
    <row r="11" spans="2:10" ht="13.5" customHeight="1" x14ac:dyDescent="0.25">
      <c r="B11" s="306" t="str">
        <f>IF('2-1 Homeless Participation'!E4="TX-603 El Paso City &amp; County CoC","603 El Paso","")</f>
        <v/>
      </c>
      <c r="C11" s="307"/>
      <c r="D11" s="307"/>
      <c r="E11" s="309" t="str">
        <f>IF('2-1 Homeless Participation'!E4="TX-603 El Paso City &amp; County CoC","El Paso","")</f>
        <v/>
      </c>
      <c r="F11" s="309"/>
      <c r="G11" s="309"/>
    </row>
    <row r="12" spans="2:10" ht="13.5" customHeight="1" x14ac:dyDescent="0.25">
      <c r="B12" s="310" t="str">
        <f>IF(OR('2-1 Homeless Participation'!E4="TX-607 Texas Balance of State (BoS) CoC",'2-1 Homeless Participation'!E4="TX-603 El Paso City &amp; County CoC",'2-1 Homeless Participation'!E4=""),"","Not Applicable")</f>
        <v/>
      </c>
      <c r="C12" s="311"/>
      <c r="D12" s="311"/>
      <c r="E12" s="312" t="str">
        <f>IF(B12="Not Applicable","No qualifying Counties","")</f>
        <v/>
      </c>
      <c r="F12" s="312"/>
      <c r="G12" s="312"/>
    </row>
    <row r="13" spans="2:10" ht="13.5" customHeight="1" x14ac:dyDescent="0.25">
      <c r="B13" s="313" t="str">
        <f>IF('2-1 Homeless Participation'!E4="","","Other M-Number")</f>
        <v/>
      </c>
      <c r="C13" s="314"/>
      <c r="D13" s="315"/>
      <c r="E13" s="316"/>
      <c r="F13" s="317"/>
      <c r="G13" s="318"/>
    </row>
    <row r="14" spans="2:10" ht="13.5" customHeight="1" thickBot="1" x14ac:dyDescent="0.3">
      <c r="B14" s="5"/>
      <c r="C14" s="19"/>
      <c r="D14" s="19"/>
      <c r="E14" s="19"/>
      <c r="F14" s="19"/>
      <c r="G14" s="19"/>
      <c r="H14" s="19"/>
      <c r="I14" s="19"/>
      <c r="J14" s="19"/>
    </row>
    <row r="15" spans="2:10" ht="28.5" customHeight="1" thickBot="1" x14ac:dyDescent="0.3">
      <c r="B15" s="157">
        <v>0</v>
      </c>
      <c r="C15" s="199" t="s">
        <v>218</v>
      </c>
      <c r="D15" s="199"/>
      <c r="E15" s="199"/>
      <c r="F15" s="199"/>
      <c r="G15" s="199"/>
      <c r="H15" s="199"/>
      <c r="I15" s="199"/>
      <c r="J15" s="200"/>
    </row>
    <row r="16" spans="2:10" ht="15" x14ac:dyDescent="0.25">
      <c r="C16" s="102"/>
      <c r="D16" s="102"/>
      <c r="E16" s="102"/>
      <c r="F16" s="102"/>
      <c r="G16" s="102"/>
      <c r="H16" s="102"/>
      <c r="I16" s="102"/>
      <c r="J16" s="102"/>
    </row>
    <row r="17" spans="3:10" ht="2.1" customHeight="1" x14ac:dyDescent="0.25">
      <c r="C17" s="102"/>
      <c r="D17" s="102"/>
      <c r="E17" s="102"/>
      <c r="F17" s="102"/>
      <c r="G17" s="102"/>
      <c r="H17" s="102"/>
      <c r="I17" s="102"/>
      <c r="J17" s="102"/>
    </row>
    <row r="18" spans="3:10" ht="15" hidden="1" x14ac:dyDescent="0.25"/>
    <row r="19" spans="3:10" ht="15" hidden="1" x14ac:dyDescent="0.25"/>
    <row r="20" spans="3:10" ht="15" hidden="1" x14ac:dyDescent="0.25"/>
    <row r="21" spans="3:10" ht="15" hidden="1" x14ac:dyDescent="0.25"/>
    <row r="22" spans="3:10" ht="15" hidden="1" x14ac:dyDescent="0.25"/>
    <row r="23" spans="3:10" ht="15" hidden="1" x14ac:dyDescent="0.25"/>
    <row r="24" spans="3:10" ht="15" hidden="1" x14ac:dyDescent="0.25"/>
    <row r="25" spans="3:10" ht="15" hidden="1" x14ac:dyDescent="0.25"/>
    <row r="26" spans="3:10" ht="15" hidden="1" x14ac:dyDescent="0.25"/>
    <row r="27" spans="3:10" ht="15" hidden="1" x14ac:dyDescent="0.25"/>
    <row r="28" spans="3:10" ht="15" hidden="1" x14ac:dyDescent="0.25"/>
    <row r="29" spans="3:10" ht="15" hidden="1" x14ac:dyDescent="0.25"/>
    <row r="30" spans="3:10" ht="15" hidden="1" x14ac:dyDescent="0.25"/>
    <row r="31" spans="3:10" ht="15" hidden="1" x14ac:dyDescent="0.25"/>
    <row r="32" spans="3:10" ht="15" hidden="1" x14ac:dyDescent="0.25"/>
    <row r="33" ht="12.6" hidden="1" customHeight="1" x14ac:dyDescent="0.25"/>
    <row r="34" ht="15" hidden="1" x14ac:dyDescent="0.25"/>
    <row r="35" ht="15" hidden="1" x14ac:dyDescent="0.25"/>
    <row r="36" ht="15" hidden="1" x14ac:dyDescent="0.25"/>
    <row r="37" ht="15" hidden="1" x14ac:dyDescent="0.25"/>
    <row r="38" ht="15" hidden="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sheetData>
  <sheetProtection algorithmName="SHA-512" hashValue="VYaRduCVXHBiIPXAZiFmRF3BkG0hhA4lmXRATgqjs241dsb5XOK7hx8aqJU4nqE/cgtL88E0NNc+QQYL0O14kA==" saltValue="YC1L1e8uMo0X8l5+/1+LZg==" spinCount="100000" sheet="1" objects="1" scenarios="1" selectLockedCells="1"/>
  <mergeCells count="15">
    <mergeCell ref="C15:J15"/>
    <mergeCell ref="B2:J2"/>
    <mergeCell ref="B3:J3"/>
    <mergeCell ref="B4:J5"/>
    <mergeCell ref="B9:J9"/>
    <mergeCell ref="B10:D10"/>
    <mergeCell ref="E10:G10"/>
    <mergeCell ref="B11:D11"/>
    <mergeCell ref="E11:G11"/>
    <mergeCell ref="B12:D12"/>
    <mergeCell ref="E12:G12"/>
    <mergeCell ref="B13:D13"/>
    <mergeCell ref="E13:G13"/>
    <mergeCell ref="B7:D7"/>
    <mergeCell ref="E7:I7"/>
  </mergeCells>
  <conditionalFormatting sqref="B10:G13">
    <cfRule type="containsBlanks" dxfId="1" priority="6">
      <formula>LEN(TRIM(B10))=0</formula>
    </cfRule>
  </conditionalFormatting>
  <conditionalFormatting sqref="E10:G10">
    <cfRule type="expression" priority="5" stopIfTrue="1">
      <formula>$B$10="607 Balance of State:"</formula>
    </cfRule>
  </conditionalFormatting>
  <conditionalFormatting sqref="E11:G11">
    <cfRule type="expression" priority="4" stopIfTrue="1">
      <formula>$B$11="603 El Paso"</formula>
    </cfRule>
  </conditionalFormatting>
  <conditionalFormatting sqref="E12:G12">
    <cfRule type="expression" priority="3" stopIfTrue="1">
      <formula>$B$12="Not Applicable"</formula>
    </cfRule>
  </conditionalFormatting>
  <conditionalFormatting sqref="E13:G13">
    <cfRule type="expression" priority="2" stopIfTrue="1">
      <formula>$B$13="Other M-Number"</formula>
    </cfRule>
  </conditionalFormatting>
  <dataValidations count="4">
    <dataValidation type="list" allowBlank="1" showInputMessage="1" showErrorMessage="1" promptTitle="POINTS SELECTION" prompt="Number of points requested under category &quot;PRIORITY FOR CERTAIN COMMUNITIES&quot;." sqref="B15" xr:uid="{00000000-0002-0000-0700-000000000000}">
      <formula1>"0,2"</formula1>
    </dataValidation>
    <dataValidation type="list" allowBlank="1" showInputMessage="1" showErrorMessage="1" promptTitle="PRIORITY FOR CERTAIN COMMUNITIES" prompt="Number of points requested under category &quot;PRIORITY FOR CERTAIN COMMUNITIES&quot;." sqref="WVJ98305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xr:uid="{00000000-0002-0000-0700-000001000000}">
      <formula1>"0,5"</formula1>
    </dataValidation>
    <dataValidation allowBlank="1" showInputMessage="1" showErrorMessage="1" promptTitle="Qualifying County" prompt="Qualifying county included in service area" sqref="E11:G12" xr:uid="{00000000-0002-0000-0700-000002000000}"/>
    <dataValidation allowBlank="1" showInputMessage="1" promptTitle="M Number" prompt="Enter M-Number for the Colonia outside of Counties available for selection" sqref="E13:G13" xr:uid="{00000000-0002-0000-0700-000003000000}"/>
  </dataValidation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Qualifying County" prompt="Select one qualifying county that is included in your service area" xr:uid="{00000000-0002-0000-0700-000004000000}">
          <x14:formula1>
            <xm:f>'2-6 and 2-7 Data'!$J$2:$J$32</xm:f>
          </x14:formula1>
          <xm:sqref>E10:G10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0" tint="-0.499984740745262"/>
  </sheetPr>
  <dimension ref="A1:WVP43"/>
  <sheetViews>
    <sheetView showGridLines="0" showRowColHeaders="0" showRuler="0" showWhiteSpace="0" zoomScaleNormal="100" workbookViewId="0">
      <selection activeCell="E10" sqref="E10:H10"/>
    </sheetView>
  </sheetViews>
  <sheetFormatPr defaultColWidth="0" defaultRowHeight="0" customHeight="1" zeroHeight="1" x14ac:dyDescent="0.25"/>
  <cols>
    <col min="1" max="1" width="2.5703125" customWidth="1"/>
    <col min="2" max="2" width="6.5703125" style="9" customWidth="1"/>
    <col min="3" max="3" width="9.140625" style="9" customWidth="1"/>
    <col min="4" max="4" width="3.5703125" style="9" customWidth="1"/>
    <col min="5" max="6" width="9.140625" style="9" customWidth="1"/>
    <col min="7" max="7" width="5.85546875" style="9" customWidth="1"/>
    <col min="8" max="9" width="9.140625" style="9" customWidth="1"/>
    <col min="10" max="10" width="25.140625" style="9" customWidth="1"/>
    <col min="11" max="11" width="2.5703125" style="9" customWidth="1"/>
    <col min="12" max="256" width="8.140625" hidden="1"/>
    <col min="257" max="263" width="9.140625" hidden="1"/>
    <col min="264" max="264" width="11.5703125" hidden="1"/>
    <col min="265" max="511" width="9.140625" hidden="1"/>
    <col min="512" max="512" width="6.5703125" hidden="1"/>
    <col min="513" max="519" width="9.140625" hidden="1"/>
    <col min="520" max="520" width="11.5703125" hidden="1"/>
    <col min="521" max="767" width="9.140625" hidden="1"/>
    <col min="768" max="768" width="6.5703125" hidden="1"/>
    <col min="769" max="775" width="9.140625" hidden="1"/>
    <col min="776" max="776" width="11.5703125" hidden="1"/>
    <col min="777" max="1023" width="9.140625" hidden="1"/>
    <col min="1024" max="1024" width="6.5703125" hidden="1"/>
    <col min="1025" max="1031" width="9.140625" hidden="1"/>
    <col min="1032" max="1032" width="11.5703125" hidden="1"/>
    <col min="1033" max="1279" width="9.140625" hidden="1"/>
    <col min="1280" max="1280" width="6.5703125" hidden="1"/>
    <col min="1281" max="1287" width="9.140625" hidden="1"/>
    <col min="1288" max="1288" width="11.5703125" hidden="1"/>
    <col min="1289" max="1535" width="9.140625" hidden="1"/>
    <col min="1536" max="1536" width="6.5703125" hidden="1"/>
    <col min="1537" max="1543" width="9.140625" hidden="1"/>
    <col min="1544" max="1544" width="11.5703125" hidden="1"/>
    <col min="1545" max="1791" width="9.140625" hidden="1"/>
    <col min="1792" max="1792" width="6.5703125" hidden="1"/>
    <col min="1793" max="1799" width="9.140625" hidden="1"/>
    <col min="1800" max="1800" width="11.5703125" hidden="1"/>
    <col min="1801" max="2047" width="9.140625" hidden="1"/>
    <col min="2048" max="2048" width="6.5703125" hidden="1"/>
    <col min="2049" max="2055" width="9.140625" hidden="1"/>
    <col min="2056" max="2056" width="11.5703125" hidden="1"/>
    <col min="2057" max="2303" width="9.140625" hidden="1"/>
    <col min="2304" max="2304" width="6.5703125" hidden="1"/>
    <col min="2305" max="2311" width="9.140625" hidden="1"/>
    <col min="2312" max="2312" width="11.5703125" hidden="1"/>
    <col min="2313" max="2559" width="9.140625" hidden="1"/>
    <col min="2560" max="2560" width="6.5703125" hidden="1"/>
    <col min="2561" max="2567" width="9.140625" hidden="1"/>
    <col min="2568" max="2568" width="11.5703125" hidden="1"/>
    <col min="2569" max="2815" width="9.140625" hidden="1"/>
    <col min="2816" max="2816" width="6.5703125" hidden="1"/>
    <col min="2817" max="2823" width="9.140625" hidden="1"/>
    <col min="2824" max="2824" width="11.5703125" hidden="1"/>
    <col min="2825" max="3071" width="9.140625" hidden="1"/>
    <col min="3072" max="3072" width="6.5703125" hidden="1"/>
    <col min="3073" max="3079" width="9.140625" hidden="1"/>
    <col min="3080" max="3080" width="11.5703125" hidden="1"/>
    <col min="3081" max="3327" width="9.140625" hidden="1"/>
    <col min="3328" max="3328" width="6.5703125" hidden="1"/>
    <col min="3329" max="3335" width="9.140625" hidden="1"/>
    <col min="3336" max="3336" width="11.5703125" hidden="1"/>
    <col min="3337" max="3583" width="9.140625" hidden="1"/>
    <col min="3584" max="3584" width="6.5703125" hidden="1"/>
    <col min="3585" max="3591" width="9.140625" hidden="1"/>
    <col min="3592" max="3592" width="11.5703125" hidden="1"/>
    <col min="3593" max="3839" width="9.140625" hidden="1"/>
    <col min="3840" max="3840" width="6.5703125" hidden="1"/>
    <col min="3841" max="3847" width="9.140625" hidden="1"/>
    <col min="3848" max="3848" width="11.5703125" hidden="1"/>
    <col min="3849" max="4095" width="9.140625" hidden="1"/>
    <col min="4096" max="4096" width="6.5703125" hidden="1"/>
    <col min="4097" max="4103" width="9.140625" hidden="1"/>
    <col min="4104" max="4104" width="11.5703125" hidden="1"/>
    <col min="4105" max="4351" width="9.140625" hidden="1"/>
    <col min="4352" max="4352" width="6.5703125" hidden="1"/>
    <col min="4353" max="4359" width="9.140625" hidden="1"/>
    <col min="4360" max="4360" width="11.5703125" hidden="1"/>
    <col min="4361" max="4607" width="9.140625" hidden="1"/>
    <col min="4608" max="4608" width="6.5703125" hidden="1"/>
    <col min="4609" max="4615" width="9.140625" hidden="1"/>
    <col min="4616" max="4616" width="11.5703125" hidden="1"/>
    <col min="4617" max="4863" width="9.140625" hidden="1"/>
    <col min="4864" max="4864" width="6.5703125" hidden="1"/>
    <col min="4865" max="4871" width="9.140625" hidden="1"/>
    <col min="4872" max="4872" width="11.5703125" hidden="1"/>
    <col min="4873" max="5119" width="9.140625" hidden="1"/>
    <col min="5120" max="5120" width="6.5703125" hidden="1"/>
    <col min="5121" max="5127" width="9.140625" hidden="1"/>
    <col min="5128" max="5128" width="11.5703125" hidden="1"/>
    <col min="5129" max="5375" width="9.140625" hidden="1"/>
    <col min="5376" max="5376" width="6.5703125" hidden="1"/>
    <col min="5377" max="5383" width="9.140625" hidden="1"/>
    <col min="5384" max="5384" width="11.5703125" hidden="1"/>
    <col min="5385" max="5631" width="9.140625" hidden="1"/>
    <col min="5632" max="5632" width="6.5703125" hidden="1"/>
    <col min="5633" max="5639" width="9.140625" hidden="1"/>
    <col min="5640" max="5640" width="11.5703125" hidden="1"/>
    <col min="5641" max="5887" width="9.140625" hidden="1"/>
    <col min="5888" max="5888" width="6.5703125" hidden="1"/>
    <col min="5889" max="5895" width="9.140625" hidden="1"/>
    <col min="5896" max="5896" width="11.5703125" hidden="1"/>
    <col min="5897" max="6143" width="9.140625" hidden="1"/>
    <col min="6144" max="6144" width="6.5703125" hidden="1"/>
    <col min="6145" max="6151" width="9.140625" hidden="1"/>
    <col min="6152" max="6152" width="11.5703125" hidden="1"/>
    <col min="6153" max="6399" width="9.140625" hidden="1"/>
    <col min="6400" max="6400" width="6.5703125" hidden="1"/>
    <col min="6401" max="6407" width="9.140625" hidden="1"/>
    <col min="6408" max="6408" width="11.5703125" hidden="1"/>
    <col min="6409" max="6655" width="9.140625" hidden="1"/>
    <col min="6656" max="6656" width="6.5703125" hidden="1"/>
    <col min="6657" max="6663" width="9.140625" hidden="1"/>
    <col min="6664" max="6664" width="11.5703125" hidden="1"/>
    <col min="6665" max="6911" width="9.140625" hidden="1"/>
    <col min="6912" max="6912" width="6.5703125" hidden="1"/>
    <col min="6913" max="6919" width="9.140625" hidden="1"/>
    <col min="6920" max="6920" width="11.5703125" hidden="1"/>
    <col min="6921" max="7167" width="9.140625" hidden="1"/>
    <col min="7168" max="7168" width="6.5703125" hidden="1"/>
    <col min="7169" max="7175" width="9.140625" hidden="1"/>
    <col min="7176" max="7176" width="11.5703125" hidden="1"/>
    <col min="7177" max="7423" width="9.140625" hidden="1"/>
    <col min="7424" max="7424" width="6.5703125" hidden="1"/>
    <col min="7425" max="7431" width="9.140625" hidden="1"/>
    <col min="7432" max="7432" width="11.5703125" hidden="1"/>
    <col min="7433" max="7679" width="9.140625" hidden="1"/>
    <col min="7680" max="7680" width="6.5703125" hidden="1"/>
    <col min="7681" max="7687" width="9.140625" hidden="1"/>
    <col min="7688" max="7688" width="11.5703125" hidden="1"/>
    <col min="7689" max="7935" width="9.140625" hidden="1"/>
    <col min="7936" max="7936" width="6.5703125" hidden="1"/>
    <col min="7937" max="7943" width="9.140625" hidden="1"/>
    <col min="7944" max="7944" width="11.5703125" hidden="1"/>
    <col min="7945" max="8191" width="9.140625" hidden="1"/>
    <col min="8192" max="8192" width="6.5703125" hidden="1"/>
    <col min="8193" max="8199" width="9.140625" hidden="1"/>
    <col min="8200" max="8200" width="11.5703125" hidden="1"/>
    <col min="8201" max="8447" width="9.140625" hidden="1"/>
    <col min="8448" max="8448" width="6.5703125" hidden="1"/>
    <col min="8449" max="8455" width="9.140625" hidden="1"/>
    <col min="8456" max="8456" width="11.5703125" hidden="1"/>
    <col min="8457" max="8703" width="9.140625" hidden="1"/>
    <col min="8704" max="8704" width="6.5703125" hidden="1"/>
    <col min="8705" max="8711" width="9.140625" hidden="1"/>
    <col min="8712" max="8712" width="11.5703125" hidden="1"/>
    <col min="8713" max="8959" width="9.140625" hidden="1"/>
    <col min="8960" max="8960" width="6.5703125" hidden="1"/>
    <col min="8961" max="8967" width="9.140625" hidden="1"/>
    <col min="8968" max="8968" width="11.5703125" hidden="1"/>
    <col min="8969" max="9215" width="9.140625" hidden="1"/>
    <col min="9216" max="9216" width="6.5703125" hidden="1"/>
    <col min="9217" max="9223" width="9.140625" hidden="1"/>
    <col min="9224" max="9224" width="11.5703125" hidden="1"/>
    <col min="9225" max="9471" width="9.140625" hidden="1"/>
    <col min="9472" max="9472" width="6.5703125" hidden="1"/>
    <col min="9473" max="9479" width="9.140625" hidden="1"/>
    <col min="9480" max="9480" width="11.5703125" hidden="1"/>
    <col min="9481" max="9727" width="9.140625" hidden="1"/>
    <col min="9728" max="9728" width="6.5703125" hidden="1"/>
    <col min="9729" max="9735" width="9.140625" hidden="1"/>
    <col min="9736" max="9736" width="11.5703125" hidden="1"/>
    <col min="9737" max="9983" width="9.140625" hidden="1"/>
    <col min="9984" max="9984" width="6.5703125" hidden="1"/>
    <col min="9985" max="9991" width="9.140625" hidden="1"/>
    <col min="9992" max="9992" width="11.5703125" hidden="1"/>
    <col min="9993" max="10239" width="9.140625" hidden="1"/>
    <col min="10240" max="10240" width="6.5703125" hidden="1"/>
    <col min="10241" max="10247" width="9.140625" hidden="1"/>
    <col min="10248" max="10248" width="11.5703125" hidden="1"/>
    <col min="10249" max="10495" width="9.140625" hidden="1"/>
    <col min="10496" max="10496" width="6.5703125" hidden="1"/>
    <col min="10497" max="10503" width="9.140625" hidden="1"/>
    <col min="10504" max="10504" width="11.5703125" hidden="1"/>
    <col min="10505" max="10751" width="9.140625" hidden="1"/>
    <col min="10752" max="10752" width="6.5703125" hidden="1"/>
    <col min="10753" max="10759" width="9.140625" hidden="1"/>
    <col min="10760" max="10760" width="11.5703125" hidden="1"/>
    <col min="10761" max="11007" width="9.140625" hidden="1"/>
    <col min="11008" max="11008" width="6.5703125" hidden="1"/>
    <col min="11009" max="11015" width="9.140625" hidden="1"/>
    <col min="11016" max="11016" width="11.5703125" hidden="1"/>
    <col min="11017" max="11263" width="9.140625" hidden="1"/>
    <col min="11264" max="11264" width="6.5703125" hidden="1"/>
    <col min="11265" max="11271" width="9.140625" hidden="1"/>
    <col min="11272" max="11272" width="11.5703125" hidden="1"/>
    <col min="11273" max="11519" width="9.140625" hidden="1"/>
    <col min="11520" max="11520" width="6.5703125" hidden="1"/>
    <col min="11521" max="11527" width="9.140625" hidden="1"/>
    <col min="11528" max="11528" width="11.5703125" hidden="1"/>
    <col min="11529" max="11775" width="9.140625" hidden="1"/>
    <col min="11776" max="11776" width="6.5703125" hidden="1"/>
    <col min="11777" max="11783" width="9.140625" hidden="1"/>
    <col min="11784" max="11784" width="11.5703125" hidden="1"/>
    <col min="11785" max="12031" width="9.140625" hidden="1"/>
    <col min="12032" max="12032" width="6.5703125" hidden="1"/>
    <col min="12033" max="12039" width="9.140625" hidden="1"/>
    <col min="12040" max="12040" width="11.5703125" hidden="1"/>
    <col min="12041" max="12287" width="9.140625" hidden="1"/>
    <col min="12288" max="12288" width="6.5703125" hidden="1"/>
    <col min="12289" max="12295" width="9.140625" hidden="1"/>
    <col min="12296" max="12296" width="11.5703125" hidden="1"/>
    <col min="12297" max="12543" width="9.140625" hidden="1"/>
    <col min="12544" max="12544" width="6.5703125" hidden="1"/>
    <col min="12545" max="12551" width="9.140625" hidden="1"/>
    <col min="12552" max="12552" width="11.5703125" hidden="1"/>
    <col min="12553" max="12799" width="9.140625" hidden="1"/>
    <col min="12800" max="12800" width="6.5703125" hidden="1"/>
    <col min="12801" max="12807" width="9.140625" hidden="1"/>
    <col min="12808" max="12808" width="11.5703125" hidden="1"/>
    <col min="12809" max="13055" width="9.140625" hidden="1"/>
    <col min="13056" max="13056" width="6.5703125" hidden="1"/>
    <col min="13057" max="13063" width="9.140625" hidden="1"/>
    <col min="13064" max="13064" width="11.5703125" hidden="1"/>
    <col min="13065" max="13311" width="9.140625" hidden="1"/>
    <col min="13312" max="13312" width="6.5703125" hidden="1"/>
    <col min="13313" max="13319" width="9.140625" hidden="1"/>
    <col min="13320" max="13320" width="11.5703125" hidden="1"/>
    <col min="13321" max="13567" width="9.140625" hidden="1"/>
    <col min="13568" max="13568" width="6.5703125" hidden="1"/>
    <col min="13569" max="13575" width="9.140625" hidden="1"/>
    <col min="13576" max="13576" width="11.5703125" hidden="1"/>
    <col min="13577" max="13823" width="9.140625" hidden="1"/>
    <col min="13824" max="13824" width="6.5703125" hidden="1"/>
    <col min="13825" max="13831" width="9.140625" hidden="1"/>
    <col min="13832" max="13832" width="11.5703125" hidden="1"/>
    <col min="13833" max="14079" width="9.140625" hidden="1"/>
    <col min="14080" max="14080" width="6.5703125" hidden="1"/>
    <col min="14081" max="14087" width="9.140625" hidden="1"/>
    <col min="14088" max="14088" width="11.5703125" hidden="1"/>
    <col min="14089" max="14335" width="9.140625" hidden="1"/>
    <col min="14336" max="14336" width="6.5703125" hidden="1"/>
    <col min="14337" max="14343" width="9.140625" hidden="1"/>
    <col min="14344" max="14344" width="11.5703125" hidden="1"/>
    <col min="14345" max="14591" width="9.140625" hidden="1"/>
    <col min="14592" max="14592" width="6.5703125" hidden="1"/>
    <col min="14593" max="14599" width="9.140625" hidden="1"/>
    <col min="14600" max="14600" width="11.5703125" hidden="1"/>
    <col min="14601" max="14847" width="9.140625" hidden="1"/>
    <col min="14848" max="14848" width="6.5703125" hidden="1"/>
    <col min="14849" max="14855" width="9.140625" hidden="1"/>
    <col min="14856" max="14856" width="11.5703125" hidden="1"/>
    <col min="14857" max="15103" width="9.140625" hidden="1"/>
    <col min="15104" max="15104" width="6.5703125" hidden="1"/>
    <col min="15105" max="15111" width="9.140625" hidden="1"/>
    <col min="15112" max="15112" width="11.5703125" hidden="1"/>
    <col min="15113" max="15359" width="9.140625" hidden="1"/>
    <col min="15360" max="15360" width="6.5703125" hidden="1"/>
    <col min="15361" max="15367" width="9.140625" hidden="1"/>
    <col min="15368" max="15368" width="11.5703125" hidden="1"/>
    <col min="15369" max="15615" width="9.140625" hidden="1"/>
    <col min="15616" max="15616" width="6.5703125" hidden="1"/>
    <col min="15617" max="15623" width="9.140625" hidden="1"/>
    <col min="15624" max="15624" width="11.5703125" hidden="1"/>
    <col min="15625" max="15871" width="9.140625" hidden="1"/>
    <col min="15872" max="15872" width="6.5703125" hidden="1"/>
    <col min="15873" max="15879" width="9.140625" hidden="1"/>
    <col min="15880" max="15880" width="11.5703125" hidden="1"/>
    <col min="15881" max="16127" width="9.140625" hidden="1"/>
    <col min="16128" max="16128" width="6.5703125" hidden="1"/>
    <col min="16129" max="16135" width="9.140625" hidden="1"/>
    <col min="16136" max="16136" width="11.5703125" hidden="1"/>
    <col min="16137" max="16384" width="9.140625" hidden="1"/>
  </cols>
  <sheetData>
    <row r="1" spans="2:11" ht="15" x14ac:dyDescent="0.25">
      <c r="B1" s="95"/>
      <c r="C1" s="95"/>
      <c r="D1" s="95"/>
      <c r="E1" s="95"/>
      <c r="F1" s="95"/>
      <c r="G1" s="95"/>
      <c r="H1" s="95"/>
      <c r="I1" s="95"/>
      <c r="J1" s="95"/>
    </row>
    <row r="2" spans="2:11" ht="20.25" customHeight="1" x14ac:dyDescent="0.25">
      <c r="B2" s="329" t="s">
        <v>228</v>
      </c>
      <c r="C2" s="330"/>
      <c r="D2" s="330"/>
      <c r="E2" s="330"/>
      <c r="F2" s="330"/>
      <c r="G2" s="330"/>
      <c r="H2" s="330"/>
      <c r="I2" s="330"/>
      <c r="J2" s="330"/>
    </row>
    <row r="3" spans="2:11" ht="50.45" customHeight="1" x14ac:dyDescent="0.25">
      <c r="B3" s="331" t="s">
        <v>229</v>
      </c>
      <c r="C3" s="332"/>
      <c r="D3" s="332"/>
      <c r="E3" s="332"/>
      <c r="F3" s="332"/>
      <c r="G3" s="332"/>
      <c r="H3" s="332"/>
      <c r="I3" s="332"/>
      <c r="J3" s="332"/>
    </row>
    <row r="4" spans="2:11" ht="42.75" customHeight="1" x14ac:dyDescent="0.25">
      <c r="B4" s="326" t="s">
        <v>386</v>
      </c>
      <c r="C4" s="326"/>
      <c r="D4" s="326"/>
      <c r="E4" s="327">
        <f>'2-1 Homeless Participation'!E4</f>
        <v>0</v>
      </c>
      <c r="F4" s="327"/>
      <c r="G4" s="327"/>
      <c r="H4" s="327"/>
      <c r="I4" s="327"/>
      <c r="J4" s="109"/>
    </row>
    <row r="5" spans="2:11" ht="6.95" customHeight="1" x14ac:dyDescent="0.25">
      <c r="B5" s="119"/>
      <c r="C5" s="119"/>
      <c r="D5" s="119"/>
      <c r="E5" s="129"/>
      <c r="F5" s="129"/>
      <c r="G5" s="129"/>
      <c r="H5" s="129"/>
      <c r="I5" s="129"/>
      <c r="J5" s="120"/>
    </row>
    <row r="6" spans="2:11" ht="15" customHeight="1" x14ac:dyDescent="0.25">
      <c r="B6" s="340" t="s">
        <v>230</v>
      </c>
      <c r="C6" s="341"/>
      <c r="D6" s="341"/>
      <c r="E6" s="109"/>
      <c r="F6" s="109"/>
      <c r="G6" s="109"/>
      <c r="H6" s="109"/>
      <c r="I6" s="109"/>
      <c r="J6" s="109"/>
    </row>
    <row r="7" spans="2:11" ht="35.25" customHeight="1" x14ac:dyDescent="0.25">
      <c r="B7" s="342" t="s">
        <v>387</v>
      </c>
      <c r="C7" s="342"/>
      <c r="D7" s="342"/>
      <c r="E7" s="342"/>
      <c r="F7" s="342"/>
      <c r="G7" s="342"/>
      <c r="H7" s="342"/>
      <c r="I7" s="342"/>
      <c r="J7" s="342"/>
    </row>
    <row r="8" spans="2:11" s="73" customFormat="1" ht="23.85" customHeight="1" x14ac:dyDescent="0.25">
      <c r="B8" s="333" t="s">
        <v>217</v>
      </c>
      <c r="C8" s="333"/>
      <c r="D8" s="333"/>
      <c r="E8" s="333"/>
      <c r="F8" s="333"/>
      <c r="G8" s="333"/>
      <c r="H8" s="333"/>
      <c r="I8" s="333"/>
      <c r="J8" s="333"/>
      <c r="K8" s="90"/>
    </row>
    <row r="9" spans="2:11" s="73" customFormat="1" ht="7.5" customHeight="1" x14ac:dyDescent="0.25">
      <c r="B9" s="328"/>
      <c r="C9" s="328"/>
      <c r="D9" s="328"/>
      <c r="E9" s="328"/>
      <c r="F9" s="328"/>
      <c r="G9" s="328"/>
      <c r="H9" s="328"/>
      <c r="I9" s="328"/>
      <c r="J9" s="328"/>
      <c r="K9" s="90"/>
    </row>
    <row r="10" spans="2:11" ht="15" customHeight="1" x14ac:dyDescent="0.25">
      <c r="B10" s="343" t="str">
        <f>IF(E4="TX-607 Texas Balance of State (BoS) CoC","607 Balance of State:","")</f>
        <v/>
      </c>
      <c r="C10" s="344"/>
      <c r="D10" s="345"/>
      <c r="E10" s="323"/>
      <c r="F10" s="323"/>
      <c r="G10" s="323"/>
      <c r="H10" s="323"/>
    </row>
    <row r="11" spans="2:11" ht="15" customHeight="1" x14ac:dyDescent="0.25">
      <c r="B11" s="343" t="str">
        <f>IF(E4="TX-604 Waco/McLennan County CoC","604 Waco:","")</f>
        <v/>
      </c>
      <c r="C11" s="344"/>
      <c r="D11" s="344"/>
      <c r="E11" s="324"/>
      <c r="F11" s="324"/>
      <c r="G11" s="324"/>
      <c r="H11" s="324"/>
    </row>
    <row r="12" spans="2:11" ht="15" customHeight="1" x14ac:dyDescent="0.25">
      <c r="B12" s="343" t="str">
        <f>IF(OR(E4="TX-607 Texas Balance of State (BoS) CoC",E4="TX-604 Waco/McLennan County CoC",E4=""),"","Not Applicable")</f>
        <v>Not Applicable</v>
      </c>
      <c r="C12" s="344"/>
      <c r="D12" s="344"/>
      <c r="E12" s="325" t="str">
        <f>IF(OR(E4="TX-607 Texas Balance of State (BoS) CoC",E4="TX-604 Waco/McLennan County CoC",E4=""),"","No qualifying counties in service area")</f>
        <v>No qualifying counties in service area</v>
      </c>
      <c r="F12" s="325"/>
      <c r="G12" s="325"/>
      <c r="H12" s="325"/>
    </row>
    <row r="13" spans="2:11" s="114" customFormat="1" ht="15" customHeight="1" x14ac:dyDescent="0.25">
      <c r="B13" s="337"/>
      <c r="C13" s="338"/>
      <c r="D13" s="338"/>
      <c r="E13" s="339"/>
      <c r="F13" s="339"/>
      <c r="G13" s="339"/>
      <c r="H13" s="339"/>
      <c r="I13" s="113"/>
      <c r="J13" s="113"/>
      <c r="K13" s="113"/>
    </row>
    <row r="14" spans="2:11" s="4" customFormat="1" ht="20.25" customHeight="1" x14ac:dyDescent="0.25">
      <c r="B14" s="34" t="s">
        <v>196</v>
      </c>
      <c r="C14" s="34"/>
      <c r="D14" s="34"/>
      <c r="E14" s="34"/>
      <c r="F14" s="34"/>
      <c r="G14" s="34"/>
      <c r="H14" s="34"/>
      <c r="I14" s="34"/>
      <c r="J14" s="34"/>
      <c r="K14" s="34"/>
    </row>
    <row r="15" spans="2:11" s="4" customFormat="1" ht="29.25" customHeight="1" x14ac:dyDescent="0.25">
      <c r="B15" s="334" t="s">
        <v>231</v>
      </c>
      <c r="C15" s="335"/>
      <c r="D15" s="335"/>
      <c r="E15" s="335"/>
      <c r="F15" s="335"/>
      <c r="G15" s="335"/>
      <c r="H15" s="335"/>
      <c r="I15" s="335"/>
      <c r="J15" s="335"/>
      <c r="K15" s="34"/>
    </row>
    <row r="16" spans="2:11" s="4" customFormat="1" ht="29.45" customHeight="1" x14ac:dyDescent="0.25">
      <c r="B16" s="335" t="s">
        <v>232</v>
      </c>
      <c r="C16" s="336"/>
      <c r="D16" s="336"/>
      <c r="E16" s="336"/>
      <c r="F16" s="336"/>
      <c r="G16" s="336"/>
      <c r="H16" s="336"/>
      <c r="I16" s="336"/>
      <c r="J16" s="336"/>
      <c r="K16" s="34"/>
    </row>
    <row r="17" spans="2:11" s="34" customFormat="1" ht="12" customHeight="1" thickBot="1" x14ac:dyDescent="0.3">
      <c r="B17" s="62"/>
      <c r="C17" s="107"/>
      <c r="D17" s="107"/>
      <c r="E17" s="107"/>
      <c r="F17" s="107"/>
      <c r="G17" s="107"/>
      <c r="H17" s="63"/>
      <c r="I17" s="63"/>
      <c r="J17" s="63"/>
      <c r="K17" s="9"/>
    </row>
    <row r="18" spans="2:11" ht="32.25" customHeight="1" thickBot="1" x14ac:dyDescent="0.3">
      <c r="B18" s="157">
        <v>0</v>
      </c>
      <c r="C18" s="199" t="s">
        <v>233</v>
      </c>
      <c r="D18" s="199"/>
      <c r="E18" s="199"/>
      <c r="F18" s="199"/>
      <c r="G18" s="199"/>
      <c r="H18" s="199"/>
      <c r="I18" s="199"/>
      <c r="J18" s="200"/>
    </row>
    <row r="19" spans="2:11" s="9" customFormat="1" ht="11.45" customHeight="1" x14ac:dyDescent="0.25">
      <c r="C19" s="102"/>
      <c r="D19" s="102"/>
      <c r="E19" s="102"/>
      <c r="F19" s="102"/>
      <c r="G19" s="102"/>
      <c r="H19" s="102"/>
      <c r="I19" s="102"/>
      <c r="J19" s="102"/>
    </row>
    <row r="20" spans="2:11" ht="15.75" hidden="1" customHeight="1" x14ac:dyDescent="0.25">
      <c r="C20" s="102"/>
      <c r="D20" s="102"/>
      <c r="E20" s="102"/>
      <c r="F20" s="102"/>
      <c r="G20" s="102"/>
    </row>
    <row r="21" spans="2:11" ht="15" hidden="1" x14ac:dyDescent="0.25"/>
    <row r="22" spans="2:11" ht="15" hidden="1" x14ac:dyDescent="0.25"/>
    <row r="23" spans="2:11" ht="15" hidden="1" x14ac:dyDescent="0.25"/>
    <row r="24" spans="2:11" ht="15" hidden="1" x14ac:dyDescent="0.25"/>
    <row r="25" spans="2:11" ht="15" hidden="1" x14ac:dyDescent="0.25"/>
    <row r="26" spans="2:11" ht="15" hidden="1" x14ac:dyDescent="0.25"/>
    <row r="27" spans="2:11" ht="15" hidden="1" x14ac:dyDescent="0.25"/>
    <row r="28" spans="2:11" ht="15" hidden="1" x14ac:dyDescent="0.25"/>
    <row r="29" spans="2:11" ht="15" hidden="1" x14ac:dyDescent="0.25"/>
    <row r="30" spans="2:11" ht="15" hidden="1" x14ac:dyDescent="0.25"/>
    <row r="31" spans="2:11" ht="15" hidden="1" x14ac:dyDescent="0.25"/>
    <row r="32" spans="2:11" ht="15" hidden="1" x14ac:dyDescent="0.25"/>
    <row r="33" ht="15" hidden="1" x14ac:dyDescent="0.25"/>
    <row r="34" ht="15" hidden="1" x14ac:dyDescent="0.25"/>
    <row r="35" ht="15" hidden="1" x14ac:dyDescent="0.25"/>
    <row r="36" ht="15" hidden="1" x14ac:dyDescent="0.25"/>
    <row r="37" ht="15" hidden="1" x14ac:dyDescent="0.25"/>
    <row r="38" ht="15" hidden="1" x14ac:dyDescent="0.25"/>
    <row r="39" ht="15" hidden="1" x14ac:dyDescent="0.25"/>
    <row r="40" ht="15" hidden="1" x14ac:dyDescent="0.25"/>
    <row r="41" ht="15" hidden="1" x14ac:dyDescent="0.25"/>
    <row r="42" ht="15" hidden="1" x14ac:dyDescent="0.25"/>
    <row r="43" ht="15" hidden="1" x14ac:dyDescent="0.25"/>
  </sheetData>
  <sheetProtection algorithmName="SHA-512" hashValue="uy4L7G8tcxh9IfGzvP714G8SuQpwTPop+fCGSmeeiGO43fJo7t6vA/tIA5DSvwyIBMxSVyPtVOde33oMHTb6zA==" saltValue="g+s2pJ9Zp9G17ApXypnfRA==" spinCount="100000" sheet="1" selectLockedCells="1"/>
  <mergeCells count="19">
    <mergeCell ref="C18:J18"/>
    <mergeCell ref="B2:J2"/>
    <mergeCell ref="B3:J3"/>
    <mergeCell ref="B8:J8"/>
    <mergeCell ref="B15:J15"/>
    <mergeCell ref="B16:J16"/>
    <mergeCell ref="B13:D13"/>
    <mergeCell ref="E13:H13"/>
    <mergeCell ref="B6:D6"/>
    <mergeCell ref="B7:J7"/>
    <mergeCell ref="B10:D10"/>
    <mergeCell ref="B11:D11"/>
    <mergeCell ref="B12:D12"/>
    <mergeCell ref="E10:H10"/>
    <mergeCell ref="E11:H11"/>
    <mergeCell ref="E12:H12"/>
    <mergeCell ref="B4:D4"/>
    <mergeCell ref="E4:I4"/>
    <mergeCell ref="B9:J9"/>
  </mergeCells>
  <conditionalFormatting sqref="B10:H12">
    <cfRule type="containsBlanks" dxfId="0" priority="4">
      <formula>LEN(TRIM(B10))=0</formula>
    </cfRule>
  </conditionalFormatting>
  <conditionalFormatting sqref="E10:H10">
    <cfRule type="expression" priority="3" stopIfTrue="1">
      <formula>E4="TX-607 Texas Balance of State (BoS) CoC"</formula>
    </cfRule>
  </conditionalFormatting>
  <conditionalFormatting sqref="E11:H11">
    <cfRule type="expression" priority="2" stopIfTrue="1">
      <formula>E4="TX-604 Waco/McLennan County CoC"</formula>
    </cfRule>
  </conditionalFormatting>
  <dataValidations count="3">
    <dataValidation type="list" allowBlank="1" showInputMessage="1" showErrorMessage="1" promptTitle="LACK OF SINGLE FAMILY ACTIVITES" prompt="Number of points requested under category &quot;LACK OF SINGLE FAMILY ACTIVITES WITHIN THE SERVICE AREA&quot;." sqref="WVH983058 IV18 SR18 ACN18 AMJ18 AWF18 BGB18 BPX18 BZT18 CJP18 CTL18 DDH18 DND18 DWZ18 EGV18 EQR18 FAN18 FKJ18 FUF18 GEB18 GNX18 GXT18 HHP18 HRL18 IBH18 ILD18 IUZ18 JEV18 JOR18 JYN18 KIJ18 KSF18 LCB18 LLX18 LVT18 MFP18 MPL18 MZH18 NJD18 NSZ18 OCV18 OMR18 OWN18 PGJ18 PQF18 QAB18 QJX18 QTT18 RDP18 RNL18 RXH18 SHD18 SQZ18 TAV18 TKR18 TUN18 UEJ18 UOF18 UYB18 VHX18 VRT18 WBP18 WLL18 WVH18 B65554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B131090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B196626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B262162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B327698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B393234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B458770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B524306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B589842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B655378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B720914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B786450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B851986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B917522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B983058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LL983058" xr:uid="{00000000-0002-0000-0900-000000000000}">
      <formula1>"0,4,5"</formula1>
    </dataValidation>
    <dataValidation type="list" allowBlank="1" showInputMessage="1" showErrorMessage="1" promptTitle="POINTS SELECTION" prompt="Number of points requested under category &quot;PREVIOUSLY UNSERVED AREAS&quot;." sqref="B18" xr:uid="{00000000-0002-0000-0900-000001000000}">
      <formula1>"0,10"</formula1>
    </dataValidation>
    <dataValidation allowBlank="1" showInputMessage="1" showErrorMessage="1" sqref="E12" xr:uid="{00000000-0002-0000-0900-000002000000}"/>
  </dataValidations>
  <pageMargins left="0.25" right="0.25"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Title="Qualifying County" prompt="Qualifying county included in service area" xr:uid="{00000000-0002-0000-0900-000004000000}">
          <x14:formula1>
            <xm:f>'2-6 and 2-7 Data'!$D$2:$D$6</xm:f>
          </x14:formula1>
          <xm:sqref>E11</xm:sqref>
        </x14:dataValidation>
        <x14:dataValidation type="list" allowBlank="1" showInputMessage="1" showErrorMessage="1" promptTitle="Qualifying County" prompt="Qualifying county included in service area" xr:uid="{00000000-0002-0000-0900-000003000000}">
          <x14:formula1>
            <xm:f>'2-6 and 2-7 Data'!$F$2:$F$138</xm:f>
          </x14:formula1>
          <xm:sqref>E10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0" tint="-0.499984740745262"/>
  </sheetPr>
  <dimension ref="A1:K33"/>
  <sheetViews>
    <sheetView showGridLines="0" showRowColHeaders="0" showRuler="0" showWhiteSpace="0" zoomScaleNormal="100" workbookViewId="0">
      <selection activeCell="H6" sqref="H6"/>
    </sheetView>
  </sheetViews>
  <sheetFormatPr defaultColWidth="0" defaultRowHeight="0" customHeight="1" zeroHeight="1" x14ac:dyDescent="0.25"/>
  <cols>
    <col min="1" max="1" width="2.140625" style="5" customWidth="1"/>
    <col min="2" max="7" width="9.140625" style="5" customWidth="1"/>
    <col min="8" max="8" width="24.85546875" style="5" customWidth="1"/>
    <col min="9" max="9" width="6.5703125" style="5" customWidth="1"/>
    <col min="10" max="10" width="0" style="5" hidden="1" customWidth="1"/>
    <col min="11" max="11" width="2.28515625" style="5" customWidth="1"/>
    <col min="12" max="16384" width="6.5703125" style="5" hidden="1"/>
  </cols>
  <sheetData>
    <row r="1" spans="2:11" ht="15" x14ac:dyDescent="0.25">
      <c r="B1" s="18" t="s">
        <v>234</v>
      </c>
    </row>
    <row r="2" spans="2:11" ht="15.75" x14ac:dyDescent="0.25">
      <c r="B2" s="354" t="s">
        <v>235</v>
      </c>
      <c r="C2" s="355"/>
      <c r="D2" s="355"/>
      <c r="E2" s="355"/>
      <c r="F2" s="355"/>
      <c r="G2" s="355"/>
      <c r="H2" s="355"/>
      <c r="I2" s="356"/>
      <c r="K2" s="13"/>
    </row>
    <row r="3" spans="2:11" ht="37.5" customHeight="1" x14ac:dyDescent="0.25">
      <c r="B3" s="357" t="s">
        <v>236</v>
      </c>
      <c r="C3" s="357"/>
      <c r="D3" s="357"/>
      <c r="E3" s="357"/>
      <c r="F3" s="357"/>
      <c r="G3" s="357"/>
      <c r="H3" s="357"/>
      <c r="I3" s="358"/>
      <c r="J3" s="110"/>
      <c r="K3" s="13"/>
    </row>
    <row r="4" spans="2:11" ht="21.75" customHeight="1" x14ac:dyDescent="0.25">
      <c r="B4" s="357" t="s">
        <v>237</v>
      </c>
      <c r="C4" s="357"/>
      <c r="D4" s="357"/>
      <c r="E4" s="357"/>
      <c r="F4" s="357"/>
      <c r="G4" s="357"/>
      <c r="H4" s="357"/>
      <c r="I4" s="357"/>
      <c r="J4" s="110"/>
    </row>
    <row r="5" spans="2:11" ht="30" x14ac:dyDescent="0.25">
      <c r="B5" s="12" t="s">
        <v>238</v>
      </c>
      <c r="C5" s="359" t="s">
        <v>239</v>
      </c>
      <c r="D5" s="360"/>
      <c r="E5" s="360"/>
      <c r="F5" s="360"/>
      <c r="G5" s="361"/>
      <c r="H5" s="12" t="s">
        <v>240</v>
      </c>
      <c r="I5" s="12" t="s">
        <v>241</v>
      </c>
    </row>
    <row r="6" spans="2:11" ht="15" x14ac:dyDescent="0.25">
      <c r="B6" s="362">
        <v>1</v>
      </c>
      <c r="C6" s="352" t="s">
        <v>242</v>
      </c>
      <c r="D6" s="347"/>
      <c r="E6" s="347"/>
      <c r="F6" s="347"/>
      <c r="G6" s="348"/>
      <c r="H6" s="139"/>
      <c r="I6" s="12">
        <f>'2-1 Homeless Participation'!B12</f>
        <v>0</v>
      </c>
    </row>
    <row r="7" spans="2:11" ht="22.5" customHeight="1" x14ac:dyDescent="0.25">
      <c r="B7" s="363"/>
      <c r="C7" s="364" t="s">
        <v>243</v>
      </c>
      <c r="D7" s="184"/>
      <c r="E7" s="184"/>
      <c r="F7" s="184"/>
      <c r="G7" s="365"/>
      <c r="H7" s="140"/>
      <c r="I7" s="12">
        <f>'2-1 Homeless Participation'!B18</f>
        <v>0</v>
      </c>
      <c r="J7" s="9" t="s">
        <v>244</v>
      </c>
    </row>
    <row r="8" spans="2:11" ht="17.25" customHeight="1" x14ac:dyDescent="0.25">
      <c r="B8" s="111">
        <v>2</v>
      </c>
      <c r="C8" s="346" t="s">
        <v>245</v>
      </c>
      <c r="D8" s="347"/>
      <c r="E8" s="347"/>
      <c r="F8" s="347"/>
      <c r="G8" s="348"/>
      <c r="H8" s="36"/>
      <c r="I8" s="12">
        <f>'2-2 Org Experience'!B25</f>
        <v>0</v>
      </c>
      <c r="J8" s="9" t="s">
        <v>246</v>
      </c>
    </row>
    <row r="9" spans="2:11" ht="17.25" customHeight="1" x14ac:dyDescent="0.25">
      <c r="B9" s="10"/>
      <c r="C9" s="346" t="s">
        <v>247</v>
      </c>
      <c r="D9" s="347"/>
      <c r="E9" s="347"/>
      <c r="F9" s="347"/>
      <c r="G9" s="348"/>
      <c r="H9" s="36"/>
      <c r="I9" s="11"/>
      <c r="J9" s="9" t="s">
        <v>248</v>
      </c>
    </row>
    <row r="10" spans="2:11" ht="18" customHeight="1" x14ac:dyDescent="0.25">
      <c r="B10" s="10">
        <v>3</v>
      </c>
      <c r="C10" s="352" t="s">
        <v>249</v>
      </c>
      <c r="D10" s="347"/>
      <c r="E10" s="347"/>
      <c r="F10" s="347"/>
      <c r="G10" s="348"/>
      <c r="H10" s="36"/>
      <c r="I10" s="12">
        <f>'2-3 Prior Expenditures'!B17</f>
        <v>0</v>
      </c>
    </row>
    <row r="11" spans="2:11" ht="16.5" customHeight="1" x14ac:dyDescent="0.25">
      <c r="B11" s="111">
        <v>4</v>
      </c>
      <c r="C11" s="352" t="s">
        <v>250</v>
      </c>
      <c r="D11" s="347"/>
      <c r="E11" s="347"/>
      <c r="F11" s="347"/>
      <c r="G11" s="348"/>
      <c r="H11" s="36"/>
      <c r="I11" s="12">
        <f>'2-4 Previous Outcomes'!B33</f>
        <v>0</v>
      </c>
    </row>
    <row r="12" spans="2:11" ht="17.25" customHeight="1" x14ac:dyDescent="0.25">
      <c r="B12" s="111">
        <v>5</v>
      </c>
      <c r="C12" s="346" t="s">
        <v>251</v>
      </c>
      <c r="D12" s="347"/>
      <c r="E12" s="347"/>
      <c r="F12" s="347"/>
      <c r="G12" s="348"/>
      <c r="H12" s="36"/>
      <c r="I12" s="37">
        <f>'2-5 Monitoring Results'!B16</f>
        <v>0</v>
      </c>
    </row>
    <row r="13" spans="2:11" ht="18" customHeight="1" x14ac:dyDescent="0.25">
      <c r="B13" s="106">
        <v>6</v>
      </c>
      <c r="C13" s="352" t="s">
        <v>252</v>
      </c>
      <c r="D13" s="346"/>
      <c r="E13" s="346"/>
      <c r="F13" s="346"/>
      <c r="G13" s="353"/>
      <c r="H13" s="36"/>
      <c r="I13" s="12">
        <f>'2-6 Priority Communities'!B15</f>
        <v>0</v>
      </c>
    </row>
    <row r="14" spans="2:11" ht="18" customHeight="1" x14ac:dyDescent="0.25">
      <c r="B14" s="111">
        <v>7</v>
      </c>
      <c r="C14" s="346" t="s">
        <v>253</v>
      </c>
      <c r="D14" s="347"/>
      <c r="E14" s="347"/>
      <c r="F14" s="347"/>
      <c r="G14" s="348"/>
      <c r="H14" s="36"/>
      <c r="I14" s="12">
        <f>'2-7 Unserved Areas'!B18</f>
        <v>0</v>
      </c>
    </row>
    <row r="15" spans="2:11" ht="15" customHeight="1" x14ac:dyDescent="0.25">
      <c r="B15" s="349" t="s">
        <v>254</v>
      </c>
      <c r="C15" s="350"/>
      <c r="D15" s="350"/>
      <c r="E15" s="350"/>
      <c r="F15" s="350"/>
      <c r="G15" s="350"/>
      <c r="H15" s="351"/>
      <c r="I15" s="91">
        <f>SUM(I6:I14)</f>
        <v>0</v>
      </c>
    </row>
    <row r="16" spans="2:11" ht="12.95" customHeight="1" x14ac:dyDescent="0.25"/>
    <row r="17" ht="15" hidden="1" x14ac:dyDescent="0.25"/>
    <row r="18" ht="15" hidden="1" x14ac:dyDescent="0.25"/>
    <row r="19" ht="15" hidden="1" x14ac:dyDescent="0.25"/>
    <row r="20" ht="7.5" hidden="1" customHeight="1" x14ac:dyDescent="0.25"/>
    <row r="21" ht="15" hidden="1" x14ac:dyDescent="0.25"/>
    <row r="22" ht="15" hidden="1" x14ac:dyDescent="0.25"/>
    <row r="23" ht="15" hidden="1" x14ac:dyDescent="0.25"/>
    <row r="24" ht="15" hidden="1" x14ac:dyDescent="0.25"/>
    <row r="25" ht="15" hidden="1" x14ac:dyDescent="0.25"/>
    <row r="26" ht="15" hidden="1" x14ac:dyDescent="0.25"/>
    <row r="27" ht="15" hidden="1" x14ac:dyDescent="0.25"/>
    <row r="28" ht="15" hidden="1" x14ac:dyDescent="0.25"/>
    <row r="29" ht="15" hidden="1" x14ac:dyDescent="0.25"/>
    <row r="30" ht="15" hidden="1" x14ac:dyDescent="0.25"/>
    <row r="31" ht="15" hidden="1" x14ac:dyDescent="0.25"/>
    <row r="32" ht="15" hidden="1" customHeight="1" x14ac:dyDescent="0.25"/>
    <row r="33" ht="15" hidden="1" customHeight="1" x14ac:dyDescent="0.25"/>
  </sheetData>
  <sheetProtection algorithmName="SHA-512" hashValue="wifUWTdRXZ1m2nBYQoyfAw0YX+e7YjpsF4my001I5ZI6zLU7f73gV5WOGIAHriNar4U21Pt5cjuQAuIse9QHiQ==" saltValue="rVLIzM5oBFHFXoa8l8Lz9g==" spinCount="100000" sheet="1" objects="1" scenarios="1" selectLockedCells="1"/>
  <mergeCells count="15">
    <mergeCell ref="B2:I2"/>
    <mergeCell ref="B3:I3"/>
    <mergeCell ref="B4:I4"/>
    <mergeCell ref="C5:G5"/>
    <mergeCell ref="C6:G6"/>
    <mergeCell ref="B6:B7"/>
    <mergeCell ref="C7:G7"/>
    <mergeCell ref="C8:G8"/>
    <mergeCell ref="B15:H15"/>
    <mergeCell ref="C13:G13"/>
    <mergeCell ref="C14:G14"/>
    <mergeCell ref="C9:G9"/>
    <mergeCell ref="C10:G10"/>
    <mergeCell ref="C11:G11"/>
    <mergeCell ref="C12:G12"/>
  </mergeCells>
  <dataValidations xWindow="746" yWindow="655" count="8">
    <dataValidation type="list" allowBlank="1" showInputMessage="1" showErrorMessage="1" prompt="Previously Unserved Areas Complete" sqref="H14" xr:uid="{00000000-0002-0000-0A00-000000000000}">
      <formula1>$J$7:$J$9</formula1>
    </dataValidation>
    <dataValidation type="list" allowBlank="1" showInputMessage="1" showErrorMessage="1" prompt="Priority for Certain Communities Complete" sqref="H13" xr:uid="{00000000-0002-0000-0A00-000001000000}">
      <formula1>$J$7:$J$9</formula1>
    </dataValidation>
    <dataValidation type="list" allowBlank="1" showInputMessage="1" showErrorMessage="1" prompt="Monitoring Reports Complete" sqref="H12" xr:uid="{00000000-0002-0000-0A00-000002000000}">
      <formula1>$J$7:$J$9</formula1>
    </dataValidation>
    <dataValidation type="list" allowBlank="1" showInputMessage="1" showErrorMessage="1" prompt="Previous ESG Reporting and Outcomes Complete" sqref="H11" xr:uid="{00000000-0002-0000-0A00-000003000000}">
      <formula1>$J$7:$J$9</formula1>
    </dataValidation>
    <dataValidation type="list" allowBlank="1" showInputMessage="1" showErrorMessage="1" prompt="Previous Expenditure Complete" sqref="H10" xr:uid="{00000000-0002-0000-0A00-000004000000}">
      <formula1>$J$7:$J$9</formula1>
    </dataValidation>
    <dataValidation type="list" allowBlank="1" showInputMessage="1" showErrorMessage="1" prompt="Support Documentation Complete" sqref="H9" xr:uid="{00000000-0002-0000-0A00-000005000000}">
      <formula1>$J$7:$J$9</formula1>
    </dataValidation>
    <dataValidation type="list" allowBlank="1" showInputMessage="1" showErrorMessage="1" prompt="Organizational or Management Experience Complete" sqref="H8" xr:uid="{00000000-0002-0000-0A00-000006000000}">
      <formula1>$J$7:$J$9</formula1>
    </dataValidation>
    <dataValidation type="list" allowBlank="1" showInputMessage="1" showErrorMessage="1" prompt="Homeless Participation Complete" sqref="H6:H7" xr:uid="{00000000-0002-0000-0A00-000007000000}">
      <formula1>$J$7:$J$9</formula1>
    </dataValidation>
  </dataValidation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ssignedforReviewto xmlns="b80c80da-8637-48da-aa22-091b59f43724">
      <UserInfo>
        <DisplayName/>
        <AccountId xsi:nil="true"/>
        <AccountType/>
      </UserInfo>
    </AssignedforReviewto>
    <PublicationTitle xmlns="b80c80da-8637-48da-aa22-091b59f43724" xsi:nil="true"/>
    <Author_x002f_Publication xmlns="b80c80da-8637-48da-aa22-091b59f43724" xsi:nil="true"/>
    <DateReviewCompleted xmlns="b80c80da-8637-48da-aa22-091b59f43724" xsi:nil="true"/>
    <Feedbackreceived_x003f_ xmlns="b80c80da-8637-48da-aa22-091b59f43724">false</Feedbackreceived_x003f_>
    <Source xmlns="b80c80da-8637-48da-aa22-091b59f43724">
      <Url xsi:nil="true"/>
      <Description xsi:nil="true"/>
    </Source>
    <Abstract xmlns="b80c80da-8637-48da-aa22-091b59f43724" xsi:nil="true"/>
    <DocumentType xmlns="b80c80da-8637-48da-aa22-091b59f4372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05CBD7B3F3F840B27522C27D77D04D" ma:contentTypeVersion="18" ma:contentTypeDescription="Create a new document." ma:contentTypeScope="" ma:versionID="62f8f6e01b63b6a21927336c0e2389cc">
  <xsd:schema xmlns:xsd="http://www.w3.org/2001/XMLSchema" xmlns:xs="http://www.w3.org/2001/XMLSchema" xmlns:p="http://schemas.microsoft.com/office/2006/metadata/properties" xmlns:ns2="b80c80da-8637-48da-aa22-091b59f43724" xmlns:ns3="834fd3f6-14e9-43ae-b87a-65a2eec4ee0c" targetNamespace="http://schemas.microsoft.com/office/2006/metadata/properties" ma:root="true" ma:fieldsID="0f53b59b3a2769b554dbe3495f2c07ee" ns2:_="" ns3:_="">
    <xsd:import namespace="b80c80da-8637-48da-aa22-091b59f43724"/>
    <xsd:import namespace="834fd3f6-14e9-43ae-b87a-65a2eec4ee0c"/>
    <xsd:element name="properties">
      <xsd:complexType>
        <xsd:sequence>
          <xsd:element name="documentManagement">
            <xsd:complexType>
              <xsd:all>
                <xsd:element ref="ns2:MediaServiceMetadata" minOccurs="0"/>
                <xsd:element ref="ns2:MediaServiceFastMetadata" minOccurs="0"/>
                <xsd:element ref="ns2:AssignedforReviewto" minOccurs="0"/>
                <xsd:element ref="ns2:DateReviewCompleted" minOccurs="0"/>
                <xsd:element ref="ns2:DocumentType" minOccurs="0"/>
                <xsd:element ref="ns3:SharedWithUsers" minOccurs="0"/>
                <xsd:element ref="ns3:SharedWithDetails" minOccurs="0"/>
                <xsd:element ref="ns2:Abstract" minOccurs="0"/>
                <xsd:element ref="ns2:Author_x002f_Publication" minOccurs="0"/>
                <xsd:element ref="ns2:Source" minOccurs="0"/>
                <xsd:element ref="ns2:PublicationTitle" minOccurs="0"/>
                <xsd:element ref="ns2:Feedbackreceived_x003f_"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c80da-8637-48da-aa22-091b59f4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ssignedforReviewto" ma:index="10" nillable="true" ma:displayName="Assigned for Review to" ma:format="Dropdown" ma:list="UserInfo" ma:SharePointGroup="0" ma:internalName="AssignedforReview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ateReviewCompleted" ma:index="11" nillable="true" ma:displayName="Date Review Completed" ma:format="DateOnly" ma:internalName="DateReviewCompleted">
      <xsd:simpleType>
        <xsd:restriction base="dms:DateTime"/>
      </xsd:simpleType>
    </xsd:element>
    <xsd:element name="DocumentType" ma:index="12" nillable="true" ma:displayName="Document Type" ma:format="Dropdown" ma:internalName="DocumentType">
      <xsd:simpleType>
        <xsd:union memberTypes="dms:Text">
          <xsd:simpleType>
            <xsd:restriction base="dms:Choice">
              <xsd:enumeration value="Application (Jotform PDF)"/>
              <xsd:enumeration value="Application (TDHCA PDF)"/>
              <xsd:enumeration value="ACF (New Sub)"/>
              <xsd:enumeration value="DD 74-176"/>
              <xsd:enumeration value="Counties Served (6 or more)"/>
              <xsd:enumeration value="Written Standards"/>
              <xsd:enumeration value="Authorization"/>
            </xsd:restriction>
          </xsd:simpleType>
        </xsd:union>
      </xsd:simpleType>
    </xsd:element>
    <xsd:element name="Abstract" ma:index="15" nillable="true" ma:displayName="Abstract" ma:format="Dropdown" ma:internalName="Abstract">
      <xsd:simpleType>
        <xsd:restriction base="dms:Note">
          <xsd:maxLength value="255"/>
        </xsd:restriction>
      </xsd:simpleType>
    </xsd:element>
    <xsd:element name="Author_x002f_Publication" ma:index="16" nillable="true" ma:displayName="Author/Publication" ma:format="Dropdown" ma:internalName="Author_x002f_Publication">
      <xsd:simpleType>
        <xsd:restriction base="dms:Note">
          <xsd:maxLength value="255"/>
        </xsd:restriction>
      </xsd:simpleType>
    </xsd:element>
    <xsd:element name="Source" ma:index="17" nillable="true" ma:displayName="Source" ma:format="Hyperlink" ma:internalName="Source">
      <xsd:complexType>
        <xsd:complexContent>
          <xsd:extension base="dms:URL">
            <xsd:sequence>
              <xsd:element name="Url" type="dms:ValidUrl" minOccurs="0" nillable="true"/>
              <xsd:element name="Description" type="xsd:string" nillable="true"/>
            </xsd:sequence>
          </xsd:extension>
        </xsd:complexContent>
      </xsd:complexType>
    </xsd:element>
    <xsd:element name="PublicationTitle" ma:index="18" nillable="true" ma:displayName="Publication Title" ma:format="Dropdown" ma:internalName="PublicationTitle">
      <xsd:simpleType>
        <xsd:restriction base="dms:Text">
          <xsd:maxLength value="255"/>
        </xsd:restriction>
      </xsd:simpleType>
    </xsd:element>
    <xsd:element name="Feedbackreceived_x003f_" ma:index="19" nillable="true" ma:displayName="Feedback received?" ma:default="0" ma:format="Dropdown" ma:internalName="Feedbackreceived_x003f_">
      <xsd:simpleType>
        <xsd:restriction base="dms:Boolean"/>
      </xsd:simpleType>
    </xsd:element>
    <xsd:element name="MediaServiceAutoTags" ma:index="20" nillable="true" ma:displayName="Tags" ma:internalName="MediaServiceAutoTag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4fd3f6-14e9-43ae-b87a-65a2eec4ee0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039734-D4EF-41E7-9E6F-914BD23ABD6F}">
  <ds:schemaRefs>
    <ds:schemaRef ds:uri="http://schemas.microsoft.com/sharepoint/v3/contenttype/forms"/>
  </ds:schemaRefs>
</ds:datastoreItem>
</file>

<file path=customXml/itemProps2.xml><?xml version="1.0" encoding="utf-8"?>
<ds:datastoreItem xmlns:ds="http://schemas.openxmlformats.org/officeDocument/2006/customXml" ds:itemID="{6BF81B91-7BFE-4EE4-A0BD-938873C051EC}">
  <ds:schemaRefs>
    <ds:schemaRef ds:uri="http://schemas.microsoft.com/office/2006/documentManagement/types"/>
    <ds:schemaRef ds:uri="http://purl.org/dc/terms/"/>
    <ds:schemaRef ds:uri="http://schemas.openxmlformats.org/package/2006/metadata/core-properties"/>
    <ds:schemaRef ds:uri="834fd3f6-14e9-43ae-b87a-65a2eec4ee0c"/>
    <ds:schemaRef ds:uri="http://purl.org/dc/elements/1.1/"/>
    <ds:schemaRef ds:uri="http://www.w3.org/XML/1998/namespace"/>
    <ds:schemaRef ds:uri="http://schemas.microsoft.com/office/2006/metadata/properties"/>
    <ds:schemaRef ds:uri="b80c80da-8637-48da-aa22-091b59f43724"/>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99A172B4-BDFC-4881-A52A-657008BE5A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c80da-8637-48da-aa22-091b59f43724"/>
    <ds:schemaRef ds:uri="834fd3f6-14e9-43ae-b87a-65a2eec4e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2-6 and 2-7 Data</vt:lpstr>
      <vt:lpstr>2-1 Homeless Participation</vt:lpstr>
      <vt:lpstr>2-2 Org Experience</vt:lpstr>
      <vt:lpstr>2-3 Prior Expenditures</vt:lpstr>
      <vt:lpstr>2-4 Previous Outcomes</vt:lpstr>
      <vt:lpstr>2-5 Monitoring Results</vt:lpstr>
      <vt:lpstr>2-6 Priority Communities</vt:lpstr>
      <vt:lpstr>2-7 Unserved Areas</vt:lpstr>
      <vt:lpstr>2-8 Checklist and Score</vt:lpstr>
      <vt:lpstr>ScoringData</vt:lpstr>
      <vt:lpstr>OrgEXpData</vt:lpstr>
      <vt:lpstr>Countiesserved</vt:lpstr>
      <vt:lpstr>c00c</vt:lpstr>
      <vt:lpstr>CoCList</vt:lpstr>
      <vt:lpstr>'2-1 Homeless Participation'!Print_Area</vt:lpstr>
      <vt:lpstr>'2-2 Org Experience'!Print_Area</vt:lpstr>
      <vt:lpstr>'2-5 Monitoring Results'!Print_Area</vt:lpstr>
      <vt:lpstr>'2-6 Priority Communities'!Print_Area</vt:lpstr>
      <vt:lpstr>'2-7 Unserved Areas'!Print_Area</vt:lpstr>
      <vt:lpstr>'2-8 Checklist and Score'!Print_Area</vt:lpstr>
      <vt:lpstr>UnservedBoS</vt:lpstr>
      <vt:lpstr>UnservedWaco</vt:lpstr>
    </vt:vector>
  </TitlesOfParts>
  <Manager/>
  <Company>TDHCA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aversyp</dc:creator>
  <cp:keywords/>
  <dc:description/>
  <cp:lastModifiedBy>Tahmoor Chadury</cp:lastModifiedBy>
  <cp:revision/>
  <cp:lastPrinted>2025-05-22T14:02:48Z</cp:lastPrinted>
  <dcterms:created xsi:type="dcterms:W3CDTF">2019-01-13T18:01:55Z</dcterms:created>
  <dcterms:modified xsi:type="dcterms:W3CDTF">2026-05-19T18:05:38Z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0x0101001D05CBD7B3F3F840B27522C27D77D04D</vt:lpwstr>
  </property>
</Properties>
</file>