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T:\sfhp\Homeless Programs\Planning\Application Cycles\ESG\1.Templates\Applications\ESG Volumes\"/>
    </mc:Choice>
  </mc:AlternateContent>
  <xr:revisionPtr revIDLastSave="0" documentId="13_ncr:1_{8AD049F6-C99B-4DCB-899F-DDBE0C08FC31}" xr6:coauthVersionLast="47" xr6:coauthVersionMax="47" xr10:uidLastSave="{00000000-0000-0000-0000-000000000000}"/>
  <workbookProtection workbookAlgorithmName="SHA-512" workbookHashValue="hm6RP5n1BRFbMczkLmBQQnoZeRehvdR5FQp3aKIuaz8zM6DBsm6uC8GsUG1Bsc8JWaEVnykU/WeoHjqAyzfDnA==" workbookSaltValue="Tisctkcql4NyhxWhrTtW5A==" workbookSpinCount="100000" lockStructure="1"/>
  <bookViews>
    <workbookView xWindow="28680" yWindow="-120" windowWidth="29040" windowHeight="15840" tabRatio="857" firstSheet="2" activeTab="2" xr2:uid="{00000000-000D-0000-FFFF-FFFF00000000}"/>
  </bookViews>
  <sheets>
    <sheet name="2-2 Org Experience (2)" sheetId="17" state="hidden" r:id="rId1"/>
    <sheet name="Sheet1" sheetId="15" state="hidden" r:id="rId2"/>
    <sheet name="2-1 Homeless Participation" sheetId="1" r:id="rId3"/>
    <sheet name="2-2 Org Experience" sheetId="2" r:id="rId4"/>
    <sheet name="2-3 Prior Expenditures" sheetId="10" r:id="rId5"/>
    <sheet name="2-4 Previous Outcomes" sheetId="11" r:id="rId6"/>
    <sheet name="2-5 Monitoring Results" sheetId="5" r:id="rId7"/>
    <sheet name="2-6 Priority Communities" sheetId="16" r:id="rId8"/>
    <sheet name="2-6 Priority Communitiesold" sheetId="6" state="hidden" r:id="rId9"/>
    <sheet name="2-7 Unserved Areas" sheetId="7" r:id="rId10"/>
    <sheet name="2-8 Checklist and Score" sheetId="8" r:id="rId11"/>
    <sheet name="ScoringData" sheetId="12" state="hidden" r:id="rId12"/>
    <sheet name="OrgEXpData" sheetId="13" state="hidden" r:id="rId13"/>
    <sheet name="Countiesserved" sheetId="14" state="hidden" r:id="rId14"/>
  </sheets>
  <externalReferences>
    <externalReference r:id="rId15"/>
    <externalReference r:id="rId16"/>
    <externalReference r:id="rId17"/>
  </externalReferences>
  <definedNames>
    <definedName name="ApplicantOther" localSheetId="2">[1]Lists!$A$30:$A$31</definedName>
    <definedName name="ApplicantOther" localSheetId="3">[1]Lists!$A$30:$A$31</definedName>
    <definedName name="ApplicantOther" localSheetId="0">[1]Lists!$A$30:$A$31</definedName>
    <definedName name="ApplicantOther" localSheetId="4">[1]Lists!$A$30:$A$31</definedName>
    <definedName name="ApplicantOther" localSheetId="5">[1]Lists!$A$30:$A$31</definedName>
    <definedName name="ApplicantOther" localSheetId="6">[1]Lists!$A$30:$A$31</definedName>
    <definedName name="ApplicantOther" localSheetId="7">[2]Lists!$A$30:$A$31</definedName>
    <definedName name="ApplicantOther" localSheetId="8">[2]Lists!$A$30:$A$31</definedName>
    <definedName name="ApplicantOther" localSheetId="9">[2]Lists!$A$30:$A$31</definedName>
    <definedName name="c00c">'2-1 Homeless Participation'!$E$4</definedName>
    <definedName name="CoCList">Sheet1!$A$2:$A$13</definedName>
    <definedName name="ColoniasBoS" localSheetId="0">Sheet1!#REF!</definedName>
    <definedName name="ColoniasBoS">Sheet1!#REF!</definedName>
    <definedName name="ColoniasEP" localSheetId="0">Sheet1!#REF!</definedName>
    <definedName name="ColoniasEP">Sheet1!#REF!</definedName>
    <definedName name="Counties" localSheetId="2">[1]Lists!$A$35:$A$288</definedName>
    <definedName name="Counties" localSheetId="3">[1]Lists!$A$35:$A$288</definedName>
    <definedName name="Counties" localSheetId="0">[1]Lists!$A$35:$A$288</definedName>
    <definedName name="Counties" localSheetId="4">[1]Lists!$A$35:$A$288</definedName>
    <definedName name="Counties" localSheetId="5">[1]Lists!$A$35:$A$288</definedName>
    <definedName name="Counties" localSheetId="6">[1]Lists!$A$35:$A$288</definedName>
    <definedName name="Counties" localSheetId="7">[2]Lists!$A$35:$A$288</definedName>
    <definedName name="Counties" localSheetId="8">[2]Lists!$A$35:$A$288</definedName>
    <definedName name="Counties" localSheetId="9">[2]Lists!$A$35:$A$288</definedName>
    <definedName name="Daynbr" localSheetId="2">[1]Lists!$A$307:$A$337</definedName>
    <definedName name="Daynbr" localSheetId="3">[1]Lists!$A$307:$A$337</definedName>
    <definedName name="Daynbr" localSheetId="0">[1]Lists!$A$307:$A$337</definedName>
    <definedName name="Daynbr" localSheetId="4">[1]Lists!$A$307:$A$337</definedName>
    <definedName name="Daynbr" localSheetId="5">[1]Lists!$A$307:$A$337</definedName>
    <definedName name="Daynbr" localSheetId="6">[1]Lists!$A$307:$A$337</definedName>
    <definedName name="Daynbr">[3]Lists!$A$307:$A$337</definedName>
    <definedName name="FYDays">[2]Lists!$A$307:$A$337</definedName>
    <definedName name="Months" localSheetId="2">[1]Lists!$A$291:$A$302</definedName>
    <definedName name="Months" localSheetId="3">[1]Lists!$A$291:$A$302</definedName>
    <definedName name="Months" localSheetId="0">[1]Lists!$A$291:$A$302</definedName>
    <definedName name="Months" localSheetId="4">[1]Lists!$A$291:$A$302</definedName>
    <definedName name="Months" localSheetId="5">[1]Lists!$A$291:$A$302</definedName>
    <definedName name="Months" localSheetId="6">[1]Lists!$A$291:$A$302</definedName>
    <definedName name="Months" localSheetId="7">[2]Lists!$A$291:$A$302</definedName>
    <definedName name="Months" localSheetId="8">[2]Lists!$A$291:$A$302</definedName>
    <definedName name="Months" localSheetId="9">[2]Lists!$A$291:$A$302</definedName>
    <definedName name="Months">[3]Lists!$A$291:$A$302</definedName>
    <definedName name="_xlnm.Print_Area" localSheetId="2">'2-1 Homeless Participation'!$A$1:$K$20</definedName>
    <definedName name="_xlnm.Print_Area" localSheetId="3">'2-2 Org Experience'!$B$1:$K$25</definedName>
    <definedName name="_xlnm.Print_Area" localSheetId="0">'2-2 Org Experience (2)'!$A$1:$I$25</definedName>
    <definedName name="_xlnm.Print_Area" localSheetId="6">'2-5 Monitoring Results'!$B$1:$J$16</definedName>
    <definedName name="_xlnm.Print_Area" localSheetId="7">'2-6 Priority Communities'!$B$2:$J$15</definedName>
    <definedName name="_xlnm.Print_Area" localSheetId="8">'2-6 Priority Communitiesold'!$A$2:$I$21</definedName>
    <definedName name="_xlnm.Print_Area" localSheetId="9">'2-7 Unserved Areas'!$A$1:$O$19</definedName>
    <definedName name="_xlnm.Print_Area" localSheetId="10">'2-8 Checklist and Score'!$A$1:$M$16</definedName>
    <definedName name="SAAmarillo" localSheetId="0">Sheet1!#REF!</definedName>
    <definedName name="SAAmarillo">Sheet1!#REF!</definedName>
    <definedName name="SABexar" localSheetId="0">Sheet1!#REF!</definedName>
    <definedName name="SABexar">Sheet1!#REF!</definedName>
    <definedName name="SABoS" localSheetId="0">Sheet1!#REF!</definedName>
    <definedName name="SABoS">Sheet1!#REF!</definedName>
    <definedName name="SABryanCS" localSheetId="0">Sheet1!#REF!</definedName>
    <definedName name="SABryanCS">Sheet1!#REF!</definedName>
    <definedName name="SADallas" localSheetId="0">Sheet1!#REF!</definedName>
    <definedName name="SADallas">Sheet1!#REF!</definedName>
    <definedName name="SAEP" localSheetId="0">Sheet1!#REF!</definedName>
    <definedName name="SAEP">Sheet1!#REF!</definedName>
    <definedName name="SAHous" localSheetId="0">Sheet1!#REF!</definedName>
    <definedName name="SAHous">Sheet1!#REF!</definedName>
    <definedName name="SANortex" localSheetId="0">Sheet1!#REF!</definedName>
    <definedName name="SANortex">Sheet1!#REF!</definedName>
    <definedName name="SATarrant" localSheetId="0">Sheet1!#REF!</definedName>
    <definedName name="SATarrant">Sheet1!#REF!</definedName>
    <definedName name="SATravis" localSheetId="0">Sheet1!#REF!</definedName>
    <definedName name="SATravis">Sheet1!#REF!</definedName>
    <definedName name="SAWaco" localSheetId="0">Sheet1!#REF!</definedName>
    <definedName name="SAWaco">Sheet1!#REF!</definedName>
    <definedName name="UnservedBoS">Sheet1!$F$2:$F$162</definedName>
    <definedName name="UnservedWaco">Sheet1!$D$2:$D$6</definedName>
    <definedName name="Waco" localSheetId="0">#REF!</definedName>
    <definedName name="Waco">#REF!</definedName>
    <definedName name="YesNo" localSheetId="2">[1]Lists!$A$1:$A$2</definedName>
    <definedName name="YesNo" localSheetId="3">[1]Lists!$A$1:$A$2</definedName>
    <definedName name="YesNo" localSheetId="0">[1]Lists!$A$1:$A$2</definedName>
    <definedName name="YesNo" localSheetId="4">[1]Lists!$A$1:$A$2</definedName>
    <definedName name="YesNo" localSheetId="5">[1]Lists!$A$1:$A$2</definedName>
    <definedName name="YesNo" localSheetId="6">[1]Lists!$A$1:$A$2</definedName>
    <definedName name="YesNo" localSheetId="7">[2]Lists!$A$1:$A$2</definedName>
    <definedName name="YesNo" localSheetId="8">[2]Lists!$A$1:$A$2</definedName>
    <definedName name="YesNo" localSheetId="9">[2]Lists!$A$1:$A$2</definedName>
    <definedName name="YesNo">[3]Lists!$A$1:$A$2</definedName>
    <definedName name="YesOrNo">[2]Lists!$A$1:$A$2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2" i="10" l="1"/>
  <c r="N11" i="10"/>
  <c r="N10" i="10"/>
  <c r="N9" i="10"/>
  <c r="E12" i="11"/>
  <c r="B15" i="11"/>
  <c r="B7" i="2"/>
  <c r="H12" i="11"/>
  <c r="K12" i="11"/>
  <c r="B30" i="11" l="1"/>
  <c r="B26" i="11"/>
  <c r="B22" i="11"/>
  <c r="B18" i="11"/>
  <c r="G29" i="11"/>
  <c r="G21" i="11"/>
  <c r="E4" i="7" l="1"/>
  <c r="B10" i="7" s="1"/>
  <c r="E7" i="16"/>
  <c r="H11" i="10" l="1"/>
  <c r="C8" i="2"/>
  <c r="K20" i="2" l="1"/>
  <c r="K19" i="2"/>
  <c r="K18" i="2"/>
  <c r="K17" i="2"/>
  <c r="K16" i="2"/>
  <c r="K15" i="2"/>
  <c r="K14" i="2"/>
  <c r="K13" i="2"/>
  <c r="K12" i="2"/>
  <c r="K11" i="2"/>
  <c r="K10" i="2"/>
  <c r="K9" i="2"/>
  <c r="K8" i="2"/>
  <c r="K21" i="2" l="1"/>
  <c r="I13" i="8"/>
  <c r="I14" i="8"/>
  <c r="E11" i="16"/>
  <c r="A6" i="17" l="1"/>
  <c r="A23" i="17"/>
  <c r="I8" i="17"/>
  <c r="H8" i="17"/>
  <c r="B23" i="17"/>
  <c r="A22" i="17"/>
  <c r="I21" i="17"/>
  <c r="J21" i="17" s="1"/>
  <c r="H21" i="17"/>
  <c r="J20" i="17"/>
  <c r="A20" i="17"/>
  <c r="J19" i="17"/>
  <c r="A19" i="17"/>
  <c r="J18" i="17"/>
  <c r="A18" i="17"/>
  <c r="J17" i="17"/>
  <c r="A17" i="17"/>
  <c r="J16" i="17"/>
  <c r="A16" i="17"/>
  <c r="J15" i="17"/>
  <c r="A15" i="17"/>
  <c r="J14" i="17"/>
  <c r="A14" i="17"/>
  <c r="J13" i="17"/>
  <c r="A13" i="17"/>
  <c r="J12" i="17"/>
  <c r="A12" i="17"/>
  <c r="J11" i="17"/>
  <c r="A11" i="17"/>
  <c r="J10" i="17"/>
  <c r="A10" i="17"/>
  <c r="J9" i="17"/>
  <c r="A9" i="17"/>
  <c r="J8" i="17"/>
  <c r="G8" i="17"/>
  <c r="B8" i="17"/>
  <c r="B23" i="2" l="1"/>
  <c r="B12" i="16" l="1"/>
  <c r="E12" i="16" s="1"/>
  <c r="B13" i="16"/>
  <c r="B11" i="16"/>
  <c r="B12" i="7" l="1"/>
  <c r="B10" i="16"/>
  <c r="B20" i="2"/>
  <c r="B19" i="2"/>
  <c r="B18" i="2"/>
  <c r="B17" i="2"/>
  <c r="B16" i="2"/>
  <c r="B15" i="2"/>
  <c r="B14" i="2"/>
  <c r="B13" i="2"/>
  <c r="B12" i="2"/>
  <c r="B11" i="2"/>
  <c r="B10" i="2"/>
  <c r="B9" i="2"/>
  <c r="J8" i="2"/>
  <c r="I8" i="2"/>
  <c r="H8" i="2"/>
  <c r="D10" i="11" l="1"/>
  <c r="D9" i="11"/>
  <c r="D8" i="11"/>
  <c r="D7" i="11"/>
  <c r="B22" i="2" l="1"/>
  <c r="C23" i="2"/>
  <c r="E12" i="7" l="1"/>
  <c r="B11" i="7"/>
  <c r="B27" i="11" l="1"/>
  <c r="B23" i="11"/>
  <c r="B19" i="11"/>
  <c r="DA2" i="12" l="1"/>
  <c r="CZ2" i="12"/>
  <c r="CY2" i="12"/>
  <c r="CX2" i="12"/>
  <c r="CW2" i="12"/>
  <c r="CV2" i="12"/>
  <c r="CU2" i="12"/>
  <c r="CT2" i="12"/>
  <c r="CS2" i="12"/>
  <c r="CR2" i="12"/>
  <c r="CQ2" i="12"/>
  <c r="CP2" i="12"/>
  <c r="CO2" i="12"/>
  <c r="CN2" i="12"/>
  <c r="CM2" i="12"/>
  <c r="CL2" i="12"/>
  <c r="CK2" i="12"/>
  <c r="CJ2" i="12"/>
  <c r="CI2" i="12"/>
  <c r="CH2" i="12"/>
  <c r="CG2" i="12"/>
  <c r="CF2" i="12"/>
  <c r="CE2" i="12"/>
  <c r="CD2" i="12"/>
  <c r="CC2" i="12"/>
  <c r="CB2" i="12"/>
  <c r="CA2" i="12"/>
  <c r="BZ2" i="12"/>
  <c r="BY2" i="12"/>
  <c r="BX2" i="12"/>
  <c r="BW2" i="12"/>
  <c r="BV2" i="12"/>
  <c r="BU2" i="12"/>
  <c r="BT2" i="12"/>
  <c r="BS2" i="12"/>
  <c r="BR2" i="12"/>
  <c r="BQ2" i="12"/>
  <c r="BP2" i="12"/>
  <c r="BO2" i="12"/>
  <c r="O2" i="12" l="1"/>
  <c r="A2" i="14" l="1"/>
  <c r="A3" i="14" l="1"/>
  <c r="B3" i="14"/>
  <c r="A4" i="14"/>
  <c r="B4" i="14"/>
  <c r="A5" i="14"/>
  <c r="B5" i="14"/>
  <c r="A6" i="14"/>
  <c r="B6" i="14"/>
  <c r="A7" i="14"/>
  <c r="B7" i="14"/>
  <c r="A8" i="14"/>
  <c r="B8" i="14"/>
  <c r="A9" i="14"/>
  <c r="B9" i="14"/>
  <c r="A10" i="14"/>
  <c r="B10" i="14"/>
  <c r="A11" i="14"/>
  <c r="B11" i="14"/>
  <c r="A12" i="14"/>
  <c r="B12" i="14"/>
  <c r="A13" i="14"/>
  <c r="B13" i="14"/>
  <c r="B2" i="14"/>
  <c r="DK2" i="12" l="1"/>
  <c r="DJ2" i="12"/>
  <c r="DI2" i="12"/>
  <c r="DH2" i="12"/>
  <c r="DG2" i="12"/>
  <c r="DF2" i="12"/>
  <c r="DE2" i="12"/>
  <c r="DD2" i="12"/>
  <c r="DC2" i="12"/>
  <c r="DB2" i="12"/>
  <c r="BN2" i="12"/>
  <c r="BM2" i="12"/>
  <c r="BL2" i="12"/>
  <c r="BK2" i="12"/>
  <c r="BJ2" i="12"/>
  <c r="BI2" i="12"/>
  <c r="BH2" i="12"/>
  <c r="BG2" i="12"/>
  <c r="BF2" i="12"/>
  <c r="BE2" i="12"/>
  <c r="BD2" i="12"/>
  <c r="BC2" i="12"/>
  <c r="BB2" i="12"/>
  <c r="BA2" i="12"/>
  <c r="AZ2" i="12"/>
  <c r="AY2" i="12"/>
  <c r="AX2" i="12"/>
  <c r="AW2" i="12"/>
  <c r="AV2" i="12"/>
  <c r="AU2" i="12"/>
  <c r="AT2" i="12"/>
  <c r="AS2" i="12"/>
  <c r="AR2" i="12"/>
  <c r="AQ2" i="12"/>
  <c r="AP2" i="12"/>
  <c r="AO2" i="12"/>
  <c r="AN2" i="12"/>
  <c r="AM2" i="12"/>
  <c r="AL2" i="12"/>
  <c r="AK2" i="12"/>
  <c r="AJ2" i="12"/>
  <c r="AI2" i="12"/>
  <c r="AH2" i="12"/>
  <c r="AG2" i="12"/>
  <c r="AF2" i="12"/>
  <c r="AE2" i="12"/>
  <c r="AD2" i="12"/>
  <c r="AC2" i="12" l="1"/>
  <c r="AB2" i="12"/>
  <c r="AA2" i="12"/>
  <c r="Z2" i="12"/>
  <c r="Y2" i="12"/>
  <c r="X2" i="12"/>
  <c r="W2" i="12"/>
  <c r="V2" i="12"/>
  <c r="U2" i="12"/>
  <c r="T2" i="12"/>
  <c r="S2" i="12"/>
  <c r="R2" i="12"/>
  <c r="Q2" i="12"/>
  <c r="P2" i="12"/>
  <c r="N2" i="12"/>
  <c r="M2" i="12"/>
  <c r="B3" i="13"/>
  <c r="C3" i="13"/>
  <c r="D3" i="13"/>
  <c r="B4" i="13"/>
  <c r="C4" i="13"/>
  <c r="D4" i="13"/>
  <c r="B5" i="13"/>
  <c r="C5" i="13"/>
  <c r="D5" i="13"/>
  <c r="B6" i="13"/>
  <c r="C6" i="13"/>
  <c r="D6" i="13"/>
  <c r="B7" i="13"/>
  <c r="C7" i="13"/>
  <c r="D7" i="13"/>
  <c r="B8" i="13"/>
  <c r="C8" i="13"/>
  <c r="D8" i="13"/>
  <c r="B9" i="13"/>
  <c r="C9" i="13"/>
  <c r="D9" i="13"/>
  <c r="B10" i="13"/>
  <c r="C10" i="13"/>
  <c r="D10" i="13"/>
  <c r="B11" i="13"/>
  <c r="C11" i="13"/>
  <c r="D11" i="13"/>
  <c r="B12" i="13"/>
  <c r="C12" i="13"/>
  <c r="D12" i="13"/>
  <c r="B13" i="13"/>
  <c r="C13" i="13"/>
  <c r="D13" i="13"/>
  <c r="C2" i="13"/>
  <c r="D2" i="13"/>
  <c r="B2" i="13"/>
  <c r="A3" i="13"/>
  <c r="A4" i="13"/>
  <c r="A5" i="13"/>
  <c r="A6" i="13"/>
  <c r="A7" i="13"/>
  <c r="A8" i="13"/>
  <c r="A9" i="13"/>
  <c r="A10" i="13"/>
  <c r="A11" i="13"/>
  <c r="A12" i="13"/>
  <c r="A13" i="13"/>
  <c r="A2" i="13"/>
  <c r="L2" i="12"/>
  <c r="K2" i="12"/>
  <c r="J2" i="12"/>
  <c r="I2" i="12"/>
  <c r="H2" i="12"/>
  <c r="G2" i="12"/>
  <c r="F2" i="12"/>
  <c r="E2" i="12"/>
  <c r="D2" i="12"/>
  <c r="C2" i="12"/>
  <c r="B2" i="12"/>
  <c r="A2" i="12"/>
  <c r="L28" i="11" l="1"/>
  <c r="M29" i="11" l="1"/>
  <c r="J29" i="11"/>
  <c r="M25" i="11"/>
  <c r="J25" i="11"/>
  <c r="G25" i="11"/>
  <c r="M21" i="11"/>
  <c r="J21" i="11"/>
  <c r="M17" i="11"/>
  <c r="J17" i="11"/>
  <c r="G17" i="11"/>
  <c r="E30" i="11" l="1"/>
  <c r="E26" i="11"/>
  <c r="E18" i="11"/>
  <c r="E22" i="11"/>
  <c r="I11" i="8"/>
  <c r="I10" i="8"/>
  <c r="I28" i="11"/>
  <c r="F28" i="11"/>
  <c r="L24" i="11"/>
  <c r="I24" i="11"/>
  <c r="F24" i="11"/>
  <c r="L20" i="11"/>
  <c r="I20" i="11"/>
  <c r="F20" i="11"/>
  <c r="K28" i="11"/>
  <c r="H28" i="11"/>
  <c r="E28" i="11"/>
  <c r="K24" i="11"/>
  <c r="H24" i="11"/>
  <c r="E24" i="11"/>
  <c r="K20" i="11"/>
  <c r="H20" i="11"/>
  <c r="E20" i="11"/>
  <c r="L16" i="11"/>
  <c r="I16" i="11"/>
  <c r="F16" i="11"/>
  <c r="K16" i="11"/>
  <c r="H16" i="11"/>
  <c r="E16" i="11"/>
  <c r="E11" i="10" l="1"/>
  <c r="K11" i="10"/>
  <c r="N13" i="10" l="1"/>
  <c r="I12" i="8"/>
  <c r="I8" i="8"/>
  <c r="I7" i="8"/>
  <c r="I6" i="8"/>
  <c r="I15" i="8" l="1"/>
</calcChain>
</file>

<file path=xl/sharedStrings.xml><?xml version="1.0" encoding="utf-8"?>
<sst xmlns="http://schemas.openxmlformats.org/spreadsheetml/2006/main" count="501" uniqueCount="430">
  <si>
    <t>CoC List</t>
  </si>
  <si>
    <t>CoClookup</t>
  </si>
  <si>
    <t>604 Unserved</t>
  </si>
  <si>
    <t>607 Unserved</t>
  </si>
  <si>
    <t>TX-500 San Antonio/Bexar County CoC</t>
  </si>
  <si>
    <t>SABexar</t>
  </si>
  <si>
    <t>Bosque</t>
  </si>
  <si>
    <t>Anderson</t>
  </si>
  <si>
    <t>TX-503 Austin/Travis County</t>
  </si>
  <si>
    <t>SAAustin</t>
  </si>
  <si>
    <t>Falls</t>
  </si>
  <si>
    <t>Andrews</t>
  </si>
  <si>
    <t>TX-600 Dallas City &amp; County/Irving CoC</t>
  </si>
  <si>
    <t>SADallas</t>
  </si>
  <si>
    <t>Freestone</t>
  </si>
  <si>
    <t>Angelina</t>
  </si>
  <si>
    <t>TX-601 Fort Worth/Arlington/Tarrant County CoC</t>
  </si>
  <si>
    <t>SATarrant</t>
  </si>
  <si>
    <t>Hill</t>
  </si>
  <si>
    <t>Armstrong</t>
  </si>
  <si>
    <t>TX-603 El Paso City &amp; County CoC</t>
  </si>
  <si>
    <t>SAEP</t>
  </si>
  <si>
    <t>Limestone</t>
  </si>
  <si>
    <t>Atascosa</t>
  </si>
  <si>
    <t>TX-604 Waco/McLennan County CoC</t>
  </si>
  <si>
    <t>SAWACO</t>
  </si>
  <si>
    <t>Austin</t>
  </si>
  <si>
    <t>TX-607 Texas Balance of State (BoS) CoC</t>
  </si>
  <si>
    <t>SABoS</t>
  </si>
  <si>
    <t>Bailey</t>
  </si>
  <si>
    <t>TX-611 Amarillo CoC</t>
  </si>
  <si>
    <t>SaAmarillo</t>
  </si>
  <si>
    <t>Bandera</t>
  </si>
  <si>
    <t>TX-624 Wichita Falls/Wise, Palo Pinto, Wichita, Archer Counties CoC</t>
  </si>
  <si>
    <t>SANortex</t>
  </si>
  <si>
    <t>Blanco</t>
  </si>
  <si>
    <t>TX-700 Houston, Pasadena, Conroe/Harris, Ft. Bend, Montgomery, Counties CoC</t>
  </si>
  <si>
    <t>SAHous</t>
  </si>
  <si>
    <t>Borden</t>
  </si>
  <si>
    <t>TX-701 Bryan/College Station/Brazos Valley CoC</t>
  </si>
  <si>
    <t>SABryanCS</t>
  </si>
  <si>
    <t>Brazoria</t>
  </si>
  <si>
    <t>Brewster</t>
  </si>
  <si>
    <t>Briscoe</t>
  </si>
  <si>
    <t>Brooks</t>
  </si>
  <si>
    <t>Brown</t>
  </si>
  <si>
    <t>Burnet</t>
  </si>
  <si>
    <t>Caldwell</t>
  </si>
  <si>
    <t>Callahan</t>
  </si>
  <si>
    <t>Camp</t>
  </si>
  <si>
    <t>Carson</t>
  </si>
  <si>
    <t>Castro</t>
  </si>
  <si>
    <t>Chambers</t>
  </si>
  <si>
    <t>Cherokee</t>
  </si>
  <si>
    <t>Cochran</t>
  </si>
  <si>
    <t>Coleman</t>
  </si>
  <si>
    <t>Collingsworth</t>
  </si>
  <si>
    <t>Colorado</t>
  </si>
  <si>
    <t>Comanche</t>
  </si>
  <si>
    <t>Crane</t>
  </si>
  <si>
    <t>Crosby</t>
  </si>
  <si>
    <t>Culberson</t>
  </si>
  <si>
    <t>Dallam</t>
  </si>
  <si>
    <t>Dawson</t>
  </si>
  <si>
    <t>Deaf Smith</t>
  </si>
  <si>
    <t>Dickens</t>
  </si>
  <si>
    <t>Dimmit</t>
  </si>
  <si>
    <t>Donley</t>
  </si>
  <si>
    <t>Duval</t>
  </si>
  <si>
    <t>Eastland</t>
  </si>
  <si>
    <t>Ector</t>
  </si>
  <si>
    <t>Edwards</t>
  </si>
  <si>
    <t>Ellis</t>
  </si>
  <si>
    <t>Erath</t>
  </si>
  <si>
    <t>Fayette</t>
  </si>
  <si>
    <t>Fisher</t>
  </si>
  <si>
    <t>Floyd</t>
  </si>
  <si>
    <t>Frio</t>
  </si>
  <si>
    <t>Gaines</t>
  </si>
  <si>
    <t>Garza</t>
  </si>
  <si>
    <t>Gillespie</t>
  </si>
  <si>
    <t>Glasscock</t>
  </si>
  <si>
    <t>Gray</t>
  </si>
  <si>
    <t>Gregg</t>
  </si>
  <si>
    <t>Guadalupe</t>
  </si>
  <si>
    <t>Hale</t>
  </si>
  <si>
    <t>Hall</t>
  </si>
  <si>
    <t>Hansford</t>
  </si>
  <si>
    <t>Hardin</t>
  </si>
  <si>
    <t>Harrison</t>
  </si>
  <si>
    <t>Hartley</t>
  </si>
  <si>
    <t>Haskell</t>
  </si>
  <si>
    <t>Hemphill</t>
  </si>
  <si>
    <t>Henderson</t>
  </si>
  <si>
    <t>Hockley</t>
  </si>
  <si>
    <t>Hood</t>
  </si>
  <si>
    <t>Houston</t>
  </si>
  <si>
    <t>Howard</t>
  </si>
  <si>
    <t>Hudspeth</t>
  </si>
  <si>
    <t>Hunt</t>
  </si>
  <si>
    <t>Hutchinson</t>
  </si>
  <si>
    <t>Jasper</t>
  </si>
  <si>
    <t>Jeff Davis</t>
  </si>
  <si>
    <t>Jefferson</t>
  </si>
  <si>
    <t>Jim Hogg</t>
  </si>
  <si>
    <t>Jones</t>
  </si>
  <si>
    <t>Karnes</t>
  </si>
  <si>
    <t>Kendall</t>
  </si>
  <si>
    <t>Kenedy</t>
  </si>
  <si>
    <t>Kent</t>
  </si>
  <si>
    <t>Kerr</t>
  </si>
  <si>
    <t>King</t>
  </si>
  <si>
    <t>Kinney</t>
  </si>
  <si>
    <t>Knox</t>
  </si>
  <si>
    <t>La Salle</t>
  </si>
  <si>
    <t>Lamb</t>
  </si>
  <si>
    <t>Lee</t>
  </si>
  <si>
    <t>Liberty</t>
  </si>
  <si>
    <t>Lipscomb</t>
  </si>
  <si>
    <t>Llano</t>
  </si>
  <si>
    <t>Loving</t>
  </si>
  <si>
    <t>Lynn</t>
  </si>
  <si>
    <t>Marion</t>
  </si>
  <si>
    <t>Martin</t>
  </si>
  <si>
    <t>Mason</t>
  </si>
  <si>
    <t>Matagorda</t>
  </si>
  <si>
    <t>Maverick</t>
  </si>
  <si>
    <t>McCulloch</t>
  </si>
  <si>
    <t>McMullen</t>
  </si>
  <si>
    <t>Midland</t>
  </si>
  <si>
    <t>Mills</t>
  </si>
  <si>
    <t>Mitchell</t>
  </si>
  <si>
    <t>Moore</t>
  </si>
  <si>
    <t>Morris</t>
  </si>
  <si>
    <t>Motley</t>
  </si>
  <si>
    <t>Nacogdoches</t>
  </si>
  <si>
    <t>Navarro</t>
  </si>
  <si>
    <t>Newton</t>
  </si>
  <si>
    <t>Nolan</t>
  </si>
  <si>
    <t>Ochiltree</t>
  </si>
  <si>
    <t>Oldham</t>
  </si>
  <si>
    <t>Orange</t>
  </si>
  <si>
    <t>Panola</t>
  </si>
  <si>
    <t>Parmer</t>
  </si>
  <si>
    <t>Pecos</t>
  </si>
  <si>
    <t>Polk</t>
  </si>
  <si>
    <t>Potter</t>
  </si>
  <si>
    <t>Presidio</t>
  </si>
  <si>
    <t>Rains</t>
  </si>
  <si>
    <t>Randall</t>
  </si>
  <si>
    <t>Reagan</t>
  </si>
  <si>
    <t>Real</t>
  </si>
  <si>
    <t>Reeves</t>
  </si>
  <si>
    <t>Roberts</t>
  </si>
  <si>
    <t>Runnels</t>
  </si>
  <si>
    <t>Rusk</t>
  </si>
  <si>
    <t>Sabine</t>
  </si>
  <si>
    <t>San Augustine</t>
  </si>
  <si>
    <t>San Jacinto</t>
  </si>
  <si>
    <t>San Saba</t>
  </si>
  <si>
    <t>Scurry</t>
  </si>
  <si>
    <t>Shackelford</t>
  </si>
  <si>
    <t>Shelby</t>
  </si>
  <si>
    <t>Sherman</t>
  </si>
  <si>
    <t>Smith</t>
  </si>
  <si>
    <t>Somervell</t>
  </si>
  <si>
    <t>Starr</t>
  </si>
  <si>
    <t>Sterling</t>
  </si>
  <si>
    <t>Stonewall</t>
  </si>
  <si>
    <t>Swisher</t>
  </si>
  <si>
    <t>Taylor</t>
  </si>
  <si>
    <t>Terrell</t>
  </si>
  <si>
    <t>Terry</t>
  </si>
  <si>
    <t>Trinity</t>
  </si>
  <si>
    <t>Tyler</t>
  </si>
  <si>
    <t>Upshur</t>
  </si>
  <si>
    <t>Upton</t>
  </si>
  <si>
    <t>Uvalde</t>
  </si>
  <si>
    <t>Val Verde</t>
  </si>
  <si>
    <t>Van Zandt</t>
  </si>
  <si>
    <t>Walker</t>
  </si>
  <si>
    <t>Waller</t>
  </si>
  <si>
    <t>Ward</t>
  </si>
  <si>
    <t>Washington</t>
  </si>
  <si>
    <t>Wharton</t>
  </si>
  <si>
    <t>Wheeler</t>
  </si>
  <si>
    <t>Wilson</t>
  </si>
  <si>
    <t>Winkler</t>
  </si>
  <si>
    <t>Wood</t>
  </si>
  <si>
    <t>Yoakum</t>
  </si>
  <si>
    <t>Zapata</t>
  </si>
  <si>
    <t>Zavala</t>
  </si>
  <si>
    <t>VOLUME 2 - TAB 1: HOMELESS PARTICIPATION</t>
  </si>
  <si>
    <t>Applicant Legal Name</t>
  </si>
  <si>
    <t>Service Area CoC Region</t>
  </si>
  <si>
    <t xml:space="preserve">Application may receive a maximum of three points for the participation of persons who are Homeless in the Applicant’s program design. </t>
  </si>
  <si>
    <t>A.</t>
  </si>
  <si>
    <r>
      <rPr>
        <sz val="11"/>
        <rFont val="Calibri"/>
        <family val="2"/>
        <scheme val="minor"/>
      </rPr>
      <t xml:space="preserve">An Application may receive a maximum of </t>
    </r>
    <r>
      <rPr>
        <b/>
        <sz val="11"/>
        <rFont val="Calibri"/>
        <family val="2"/>
        <scheme val="minor"/>
      </rPr>
      <t>two points</t>
    </r>
    <r>
      <rPr>
        <sz val="11"/>
        <rFont val="Calibri"/>
        <family val="2"/>
        <scheme val="minor"/>
      </rPr>
      <t xml:space="preserve"> when at least one person who is Homeless or formerly Homeless is a member of or consults with the Applicant's policy-making entity for facilities, services, or assistance under ESG.</t>
    </r>
    <r>
      <rPr>
        <sz val="11"/>
        <color theme="1"/>
        <rFont val="Calibri"/>
        <family val="2"/>
        <scheme val="minor"/>
      </rPr>
      <t xml:space="preserve">
To qualify for points under this criteria, the person must be currently fulfilling the role. </t>
    </r>
  </si>
  <si>
    <t>Name or client number of Program Participant:</t>
  </si>
  <si>
    <t>Dates of membership or consultation:</t>
  </si>
  <si>
    <t>Start Date:</t>
  </si>
  <si>
    <t>End Date:</t>
  </si>
  <si>
    <t>Description of role:</t>
  </si>
  <si>
    <t>Number of points requested under category "Homeless Policy Consultation."</t>
  </si>
  <si>
    <t>B.</t>
  </si>
  <si>
    <r>
      <t xml:space="preserve">An Application may receive a maximum of </t>
    </r>
    <r>
      <rPr>
        <b/>
        <sz val="11"/>
        <color theme="1"/>
        <rFont val="Calibri"/>
        <family val="2"/>
        <scheme val="minor"/>
      </rPr>
      <t>one point</t>
    </r>
    <r>
      <rPr>
        <sz val="11"/>
        <color theme="1"/>
        <rFont val="Calibri"/>
        <family val="2"/>
        <scheme val="minor"/>
      </rPr>
      <t xml:space="preserve"> when at least one person who is Homeless or formerly Homeless is employed in a paid position with duties that include constructing, renovating, maintaining, or operating the Applicant's ESG facilities, or providing services for occupants of its ESG facilities.
To qualify for points under this criteria, the person must be currently fulfilling the role and must be in a </t>
    </r>
    <r>
      <rPr>
        <b/>
        <sz val="11"/>
        <color theme="1"/>
        <rFont val="Calibri"/>
        <family val="2"/>
        <scheme val="minor"/>
      </rPr>
      <t>paid</t>
    </r>
    <r>
      <rPr>
        <sz val="11"/>
        <color theme="1"/>
        <rFont val="Calibri"/>
        <family val="2"/>
        <scheme val="minor"/>
      </rPr>
      <t xml:space="preserve"> position. </t>
    </r>
  </si>
  <si>
    <t>Dates of participation:</t>
  </si>
  <si>
    <t>Description of participation:</t>
  </si>
  <si>
    <t>Number of points requested under category "Homeless Facilities Participation."</t>
  </si>
  <si>
    <t>VOLUME 2 -TAB 2: ORGANIZATIONAL OR MANAGEMENT EXPERIENCE</t>
  </si>
  <si>
    <r>
      <t xml:space="preserve">An Application may be awarded points for the Applicant’s </t>
    </r>
    <r>
      <rPr>
        <b/>
        <sz val="11"/>
        <color theme="1"/>
        <rFont val="Calibri"/>
        <family val="2"/>
        <scheme val="minor"/>
      </rPr>
      <t>OR</t>
    </r>
    <r>
      <rPr>
        <sz val="11"/>
        <color theme="1"/>
        <rFont val="Calibri"/>
        <family val="2"/>
        <scheme val="minor"/>
      </rPr>
      <t xml:space="preserve"> its management’s experience administering federal or State programs.  Select </t>
    </r>
    <r>
      <rPr>
        <b/>
        <sz val="11"/>
        <color theme="1"/>
        <rFont val="Calibri"/>
        <family val="2"/>
        <scheme val="minor"/>
      </rPr>
      <t>ONE</t>
    </r>
    <r>
      <rPr>
        <sz val="11"/>
        <color theme="1"/>
        <rFont val="Calibri"/>
        <family val="2"/>
        <scheme val="minor"/>
      </rPr>
      <t xml:space="preserve"> of the two options below if the Applicant requests points under this criterion. 
</t>
    </r>
    <r>
      <rPr>
        <b/>
        <sz val="11"/>
        <color theme="1"/>
        <rFont val="Calibri"/>
        <family val="2"/>
        <scheme val="minor"/>
      </rPr>
      <t xml:space="preserve">An Application may receive a maximum of: </t>
    </r>
    <r>
      <rPr>
        <sz val="11"/>
        <color theme="1"/>
        <rFont val="Calibri"/>
        <family val="2"/>
        <scheme val="minor"/>
      </rPr>
      <t xml:space="preserve">
A. </t>
    </r>
    <r>
      <rPr>
        <b/>
        <sz val="11"/>
        <color theme="1"/>
        <rFont val="Calibri"/>
        <family val="2"/>
        <scheme val="minor"/>
      </rPr>
      <t>Three points</t>
    </r>
    <r>
      <rPr>
        <sz val="11"/>
        <color theme="1"/>
        <rFont val="Calibri"/>
        <family val="2"/>
        <scheme val="minor"/>
      </rPr>
      <t xml:space="preserve"> for an Applicant or its management staff with at least two but less than four years of experience; or 
B. </t>
    </r>
    <r>
      <rPr>
        <b/>
        <sz val="11"/>
        <color theme="1"/>
        <rFont val="Calibri"/>
        <family val="2"/>
        <scheme val="minor"/>
      </rPr>
      <t>Five points</t>
    </r>
    <r>
      <rPr>
        <sz val="11"/>
        <color theme="1"/>
        <rFont val="Calibri"/>
        <family val="2"/>
        <scheme val="minor"/>
      </rPr>
      <t xml:space="preserve"> for an Applicant or its management staff with at least four but less than six years of experience; or 
C. </t>
    </r>
    <r>
      <rPr>
        <b/>
        <sz val="11"/>
        <color theme="1"/>
        <rFont val="Calibri"/>
        <family val="2"/>
        <scheme val="minor"/>
      </rPr>
      <t>Eight points</t>
    </r>
    <r>
      <rPr>
        <sz val="11"/>
        <color theme="1"/>
        <rFont val="Calibri"/>
        <family val="2"/>
        <scheme val="minor"/>
      </rPr>
      <t xml:space="preserve"> for an Applicant or its management staff with six or more years of experience. </t>
    </r>
  </si>
  <si>
    <t>Source</t>
  </si>
  <si>
    <r>
      <t xml:space="preserve">Option 1 </t>
    </r>
    <r>
      <rPr>
        <b/>
        <u/>
        <sz val="11"/>
        <color indexed="8"/>
        <rFont val="Calibri"/>
        <family val="2"/>
      </rPr>
      <t>or</t>
    </r>
    <r>
      <rPr>
        <b/>
        <sz val="11"/>
        <color indexed="8"/>
        <rFont val="Calibri"/>
        <family val="2"/>
      </rPr>
      <t xml:space="preserve"> 2: Number of points requested under category
 "ORGANIZATIONAL </t>
    </r>
    <r>
      <rPr>
        <b/>
        <u/>
        <sz val="11"/>
        <color indexed="8"/>
        <rFont val="Calibri"/>
        <family val="2"/>
      </rPr>
      <t>OR</t>
    </r>
    <r>
      <rPr>
        <b/>
        <sz val="11"/>
        <color indexed="8"/>
        <rFont val="Calibri"/>
        <family val="2"/>
      </rPr>
      <t xml:space="preserve"> MANAGEMENT EXPERIENCE."</t>
    </r>
  </si>
  <si>
    <t>VOLUME 2 - TAB 3: PERCENTAGE OF PRIOR ESG AWARD EXPENDED</t>
  </si>
  <si>
    <t>Contract 1:</t>
  </si>
  <si>
    <t>Contract 2:</t>
  </si>
  <si>
    <t>Contract 3:</t>
  </si>
  <si>
    <t>Total:</t>
  </si>
  <si>
    <t>1. ESG Annual Contract Number:</t>
  </si>
  <si>
    <t>2. Contract End Date prior to amendment(s):</t>
  </si>
  <si>
    <t>4. Amount of funds voluntarily deobligated from the contract prior to the deadline:</t>
  </si>
  <si>
    <t>5. Total required expenditure:</t>
  </si>
  <si>
    <t>6. Amount of ESG  funds reported as expended as of the Contract End Date prior to amendment(s):</t>
  </si>
  <si>
    <t>Percentage of ESG funds expended prior to amendment(s):</t>
  </si>
  <si>
    <t>B. Point Selection</t>
  </si>
  <si>
    <r>
      <t xml:space="preserve">Applications may receive: 
A. </t>
    </r>
    <r>
      <rPr>
        <b/>
        <sz val="11"/>
        <color theme="1"/>
        <rFont val="Calibri"/>
        <family val="2"/>
        <scheme val="minor"/>
      </rPr>
      <t>Two points</t>
    </r>
    <r>
      <rPr>
        <sz val="11"/>
        <color theme="1"/>
        <rFont val="Calibri"/>
        <family val="2"/>
        <scheme val="minor"/>
      </rPr>
      <t xml:space="preserve"> if the Applicant expended 91-94% of its prior ESG Contract funds as of its closing as stated in the Contract prior to amendments;
B. </t>
    </r>
    <r>
      <rPr>
        <b/>
        <sz val="11"/>
        <color theme="1"/>
        <rFont val="Calibri"/>
        <family val="2"/>
        <scheme val="minor"/>
      </rPr>
      <t>Three points</t>
    </r>
    <r>
      <rPr>
        <sz val="11"/>
        <color theme="1"/>
        <rFont val="Calibri"/>
        <family val="2"/>
        <scheme val="minor"/>
      </rPr>
      <t xml:space="preserve"> if the Applicant expended 95% to less than 100% of its prior ESG Contract funds as of its closing as stated in the Contract prior to amendments; or
C. </t>
    </r>
    <r>
      <rPr>
        <b/>
        <sz val="11"/>
        <color theme="1"/>
        <rFont val="Calibri"/>
        <family val="2"/>
        <scheme val="minor"/>
      </rPr>
      <t>Six points</t>
    </r>
    <r>
      <rPr>
        <sz val="11"/>
        <color theme="1"/>
        <rFont val="Calibri"/>
        <family val="2"/>
        <scheme val="minor"/>
      </rPr>
      <t xml:space="preserve"> if the Applicant expended 100% of its prior ESG Contract funds as of its closing as stated in the Contract prior to amendments.
</t>
    </r>
  </si>
  <si>
    <t>Number of points requested under category "PREVIOUS ESG AWARD".</t>
  </si>
  <si>
    <t>VOLUME 2 - TAB 4: PREVIOUS ESG OUTCOMES</t>
  </si>
  <si>
    <t xml:space="preserve">Street Outreach </t>
  </si>
  <si>
    <t>Emergency Shelter</t>
  </si>
  <si>
    <t>Homeless Prevention</t>
  </si>
  <si>
    <t>Rapid Rehousing</t>
  </si>
  <si>
    <r>
      <t xml:space="preserve">Applicants may select a maximum of twelve points under this scoring criterion:
</t>
    </r>
    <r>
      <rPr>
        <sz val="10"/>
        <color theme="1"/>
        <rFont val="Calibri"/>
        <family val="2"/>
        <scheme val="minor"/>
      </rPr>
      <t xml:space="preserve">A. </t>
    </r>
    <r>
      <rPr>
        <b/>
        <sz val="10"/>
        <color theme="1"/>
        <rFont val="Calibri"/>
        <family val="2"/>
        <scheme val="minor"/>
      </rPr>
      <t>Two points</t>
    </r>
    <r>
      <rPr>
        <sz val="10"/>
        <color theme="1"/>
        <rFont val="Calibri"/>
        <family val="2"/>
        <scheme val="minor"/>
      </rPr>
      <t xml:space="preserve"> if the Applicant submitted the last three reports on or before the Contract end date within the reports' respective reporting deadlines;
B. </t>
    </r>
    <r>
      <rPr>
        <b/>
        <sz val="10"/>
        <color theme="1"/>
        <rFont val="Calibri"/>
        <family val="2"/>
        <scheme val="minor"/>
      </rPr>
      <t>Two points</t>
    </r>
    <r>
      <rPr>
        <sz val="10"/>
        <color theme="1"/>
        <rFont val="Calibri"/>
        <family val="2"/>
        <scheme val="minor"/>
      </rPr>
      <t xml:space="preserve"> if the Applicant met 100% or more of their street outreach target of persons exiting to temporary or transitional or permanent housing destination;
C. </t>
    </r>
    <r>
      <rPr>
        <b/>
        <sz val="10"/>
        <color theme="1"/>
        <rFont val="Calibri"/>
        <family val="2"/>
        <scheme val="minor"/>
      </rPr>
      <t>Two points</t>
    </r>
    <r>
      <rPr>
        <sz val="10"/>
        <color theme="1"/>
        <rFont val="Calibri"/>
        <family val="2"/>
        <scheme val="minor"/>
      </rPr>
      <t xml:space="preserve"> if the Applicant met 100% or more of their emergency shelter exits to permanent housing;   
D. </t>
    </r>
    <r>
      <rPr>
        <b/>
        <sz val="10"/>
        <color theme="1"/>
        <rFont val="Calibri"/>
        <family val="2"/>
        <scheme val="minor"/>
      </rPr>
      <t>Two points</t>
    </r>
    <r>
      <rPr>
        <sz val="10"/>
        <color theme="1"/>
        <rFont val="Calibri"/>
        <family val="2"/>
        <scheme val="minor"/>
      </rPr>
      <t xml:space="preserve"> if the Applicant met 100% or more of their Homeless prevention target for maintaining housing for three months or more;
E. </t>
    </r>
    <r>
      <rPr>
        <b/>
        <sz val="10"/>
        <color theme="1"/>
        <rFont val="Calibri"/>
        <family val="2"/>
        <scheme val="minor"/>
      </rPr>
      <t>Two points</t>
    </r>
    <r>
      <rPr>
        <sz val="10"/>
        <color theme="1"/>
        <rFont val="Calibri"/>
        <family val="2"/>
        <scheme val="minor"/>
      </rPr>
      <t xml:space="preserve"> if the Applicant met 100% or more of their rapid re-housing target for maintaining housing for three months or more; and
F.</t>
    </r>
    <r>
      <rPr>
        <b/>
        <sz val="10"/>
        <color theme="1"/>
        <rFont val="Calibri"/>
        <family val="2"/>
        <scheme val="minor"/>
      </rPr>
      <t xml:space="preserve"> Two points</t>
    </r>
    <r>
      <rPr>
        <sz val="10"/>
        <color theme="1"/>
        <rFont val="Calibri"/>
        <family val="2"/>
        <scheme val="minor"/>
      </rPr>
      <t xml:space="preserve"> if the Applicant met 100% or more of their Match obligation. 
G. </t>
    </r>
    <r>
      <rPr>
        <b/>
        <sz val="10"/>
        <color theme="1"/>
        <rFont val="Calibri"/>
        <family val="2"/>
        <scheme val="minor"/>
      </rPr>
      <t>Twelve points</t>
    </r>
    <r>
      <rPr>
        <sz val="10"/>
        <color theme="1"/>
        <rFont val="Calibri"/>
        <family val="2"/>
        <scheme val="minor"/>
      </rPr>
      <t xml:space="preserve"> if the Applicant has not previously been awarded an ESG Annual Contract closed within 12 months prior to the date of the Application deadline</t>
    </r>
  </si>
  <si>
    <t>Number of points requested under category "PREVIOUS ESG OUTCOME"</t>
  </si>
  <si>
    <t>VOLUME 2 -  TAB 5: PREVIOUS MONITORING REPORTS</t>
  </si>
  <si>
    <r>
      <t xml:space="preserve">Applications may receive a maximum of </t>
    </r>
    <r>
      <rPr>
        <b/>
        <sz val="11"/>
        <color theme="1"/>
        <rFont val="Calibri"/>
        <family val="2"/>
        <scheme val="minor"/>
      </rPr>
      <t>five</t>
    </r>
    <r>
      <rPr>
        <sz val="11"/>
        <color theme="1"/>
        <rFont val="Calibri"/>
        <family val="2"/>
        <scheme val="minor"/>
      </rPr>
      <t xml:space="preserve"> points for the Applicant’s previous ESG </t>
    </r>
    <r>
      <rPr>
        <b/>
        <sz val="11"/>
        <color theme="1"/>
        <rFont val="Calibri"/>
        <family val="2"/>
        <scheme val="minor"/>
      </rPr>
      <t>and</t>
    </r>
    <r>
      <rPr>
        <sz val="11"/>
        <color theme="1"/>
        <rFont val="Calibri"/>
        <family val="2"/>
        <scheme val="minor"/>
      </rPr>
      <t xml:space="preserve"> ESG CARES monitoring history. The Department will consider the monitoring history for three years before the date that Applications are first accepted under the NOFA when determining the points awarded under this criterion. Findings that were subsequently rescinded will not be considered Findings for the purposes of this scoring criterion.</t>
    </r>
  </si>
  <si>
    <t>A. Point Selection</t>
  </si>
  <si>
    <t xml:space="preserve">Applicants must select points from the most restrictive of applicable point categories.  Applicants may not combine points to achieve a higher score. </t>
  </si>
  <si>
    <r>
      <t>A. Application may be awarded</t>
    </r>
    <r>
      <rPr>
        <b/>
        <sz val="11"/>
        <color theme="1"/>
        <rFont val="Calibri"/>
        <family val="2"/>
        <scheme val="minor"/>
      </rPr>
      <t xml:space="preserve"> five</t>
    </r>
    <r>
      <rPr>
        <sz val="11"/>
        <color theme="1"/>
        <rFont val="Calibri"/>
        <family val="2"/>
        <scheme val="minor"/>
      </rPr>
      <t xml:space="preserve"> points if the Applicant has not received any monitoring Findings, including Applicants with no previous monitoring history.</t>
    </r>
  </si>
  <si>
    <r>
      <t xml:space="preserve">B. Applications may be awarded not more than </t>
    </r>
    <r>
      <rPr>
        <b/>
        <sz val="11"/>
        <color theme="1"/>
        <rFont val="Calibri"/>
        <family val="2"/>
        <scheme val="minor"/>
      </rPr>
      <t>three</t>
    </r>
    <r>
      <rPr>
        <sz val="11"/>
        <color theme="1"/>
        <rFont val="Calibri"/>
        <family val="2"/>
        <scheme val="minor"/>
      </rPr>
      <t xml:space="preserve"> points if the monitoring history has a close-out letter that included Findings, but the Findings were not related to Household eligibility or violations of procurement requirements.</t>
    </r>
  </si>
  <si>
    <r>
      <t xml:space="preserve">C. Applications may be awarded not more than </t>
    </r>
    <r>
      <rPr>
        <b/>
        <sz val="11"/>
        <color theme="1"/>
        <rFont val="Calibri"/>
        <family val="2"/>
        <scheme val="minor"/>
      </rPr>
      <t>two</t>
    </r>
    <r>
      <rPr>
        <sz val="11"/>
        <color theme="1"/>
        <rFont val="Calibri"/>
        <family val="2"/>
        <scheme val="minor"/>
      </rPr>
      <t xml:space="preserve"> points if the monitoring history has a close-out letter that included Findings related to Household eligibility.</t>
    </r>
  </si>
  <si>
    <r>
      <t xml:space="preserve">D.  Applications may be awarded not more than </t>
    </r>
    <r>
      <rPr>
        <b/>
        <sz val="11"/>
        <color theme="1"/>
        <rFont val="Calibri"/>
        <family val="2"/>
        <scheme val="minor"/>
      </rPr>
      <t>one</t>
    </r>
    <r>
      <rPr>
        <sz val="11"/>
        <color theme="1"/>
        <rFont val="Calibri"/>
        <family val="2"/>
        <scheme val="minor"/>
      </rPr>
      <t xml:space="preserve"> point if the monitoring history has a monitoring close-out letter that included Findings related to violations of procurement requirements.</t>
    </r>
  </si>
  <si>
    <r>
      <t xml:space="preserve">E. </t>
    </r>
    <r>
      <rPr>
        <b/>
        <sz val="11"/>
        <color theme="1"/>
        <rFont val="Calibri"/>
        <family val="2"/>
        <scheme val="minor"/>
      </rPr>
      <t xml:space="preserve">Zero </t>
    </r>
    <r>
      <rPr>
        <sz val="11"/>
        <color theme="1"/>
        <rFont val="Calibri"/>
        <family val="2"/>
        <scheme val="minor"/>
      </rPr>
      <t xml:space="preserve">points may be awarded under this criterion if the Applicant received a Finding resulting in disallowed costs in excess of $5,000 which required repayment to the Department.  </t>
    </r>
  </si>
  <si>
    <t xml:space="preserve">Number of points requested under category "PREVIOUS MONITORING REPORTS," 
including Applicants with no previous monitoring history. </t>
  </si>
  <si>
    <t>VOLUME 2 - TAB 6: PRIORITY FOR CERTAIN COMMUNITIES</t>
  </si>
  <si>
    <r>
      <t>Applications for all Activity types may receive</t>
    </r>
    <r>
      <rPr>
        <b/>
        <sz val="11"/>
        <color theme="1"/>
        <rFont val="Calibri"/>
        <family val="2"/>
        <scheme val="minor"/>
      </rPr>
      <t xml:space="preserve"> two points</t>
    </r>
    <r>
      <rPr>
        <sz val="11"/>
        <color theme="1"/>
        <rFont val="Calibri"/>
        <family val="2"/>
        <scheme val="minor"/>
      </rPr>
      <t xml:space="preserve"> if at least one colonia is included in the service area identified in the Application.</t>
    </r>
  </si>
  <si>
    <r>
      <rPr>
        <b/>
        <sz val="11"/>
        <color theme="1"/>
        <rFont val="Calibri"/>
        <family val="2"/>
        <scheme val="minor"/>
      </rPr>
      <t>To be awarded the two points, at least one colonia must be listed in the service area identified in the Application.  Applicants awarded points under this category will be contractually required to maintain a service area that includes at least one colonia</t>
    </r>
    <r>
      <rPr>
        <sz val="11"/>
        <color theme="1"/>
        <rFont val="Calibri"/>
        <family val="2"/>
        <scheme val="minor"/>
      </rPr>
      <t>.  
Select an “x” next to the county(s) below within the service area as stated in Volume 1 Tab 3 which include at least one colonia for which points are requested under this criterion. If the county is not in the service area, leave the cell blank. If you serve a Colonia that is not listed below, please enter the Colonia name and issued M-Number under Other.</t>
    </r>
  </si>
  <si>
    <t>Counties with no TDHCA or HUD ESG funding in previous federal fiscal year</t>
  </si>
  <si>
    <t>Number of points requested under category "PRIORITY FOR CERTAIN COMMUNITIES".</t>
  </si>
  <si>
    <t>Bee</t>
  </si>
  <si>
    <t>San Patricio</t>
  </si>
  <si>
    <t>Cameron</t>
  </si>
  <si>
    <t>Jim Wells</t>
  </si>
  <si>
    <t>Webb</t>
  </si>
  <si>
    <t>Willacy</t>
  </si>
  <si>
    <t>Nueces</t>
  </si>
  <si>
    <t>El Paso</t>
  </si>
  <si>
    <t>Other:</t>
  </si>
  <si>
    <t>Hidalgo</t>
  </si>
  <si>
    <t>VOLUME 2 - TAB 7: PREVIOUSLY UNSERVED AREAS</t>
  </si>
  <si>
    <r>
      <t xml:space="preserve">Applications may receive a maximum of </t>
    </r>
    <r>
      <rPr>
        <b/>
        <sz val="11"/>
        <rFont val="Calibri"/>
        <family val="2"/>
        <scheme val="minor"/>
      </rPr>
      <t>10 points</t>
    </r>
    <r>
      <rPr>
        <sz val="11"/>
        <rFont val="Calibri"/>
        <family val="2"/>
        <scheme val="minor"/>
      </rPr>
      <t xml:space="preserve"> for provision of ESG services if at least one county in the Service Area included in the Application has not received ESG funds from the Department or directly from HUD within the previous federal funding year for services.</t>
    </r>
  </si>
  <si>
    <t>A. Qualifying Counties</t>
  </si>
  <si>
    <t xml:space="preserve">A listing of counties that do not qualify as previously unserved for point selection is included in the ASPM. </t>
  </si>
  <si>
    <t>Ten points if at least one county in the Service Area has not received ESG funds within the previous federal funding year.</t>
  </si>
  <si>
    <t>Number of points requested under category "PREVIOUSLY UNSERVED AREAS".</t>
  </si>
  <si>
    <t>Use Arrow keys to complete form</t>
  </si>
  <si>
    <t>VOLUME 2 - TAB 8: VOLUME 2 SUBMISSION CHECKLIST</t>
  </si>
  <si>
    <t>The PDF copy of the Application must be Bookmarked with numbered tabs according to the checklist detailed below.</t>
  </si>
  <si>
    <r>
      <t>A.</t>
    </r>
    <r>
      <rPr>
        <b/>
        <sz val="7"/>
        <color indexed="8"/>
        <rFont val="Calibri"/>
        <family val="2"/>
      </rPr>
      <t xml:space="preserve">     </t>
    </r>
    <r>
      <rPr>
        <b/>
        <sz val="11"/>
        <color indexed="8"/>
        <rFont val="Calibri"/>
        <family val="2"/>
      </rPr>
      <t>APPLICATION CHECKLIST FOR APPLICATION .PDF FILE</t>
    </r>
  </si>
  <si>
    <t>Tab Number</t>
  </si>
  <si>
    <t>Item</t>
  </si>
  <si>
    <t>Tab completed or N/A</t>
  </si>
  <si>
    <t>Self Score</t>
  </si>
  <si>
    <t>Homeless Participation - Policy Consultation</t>
  </si>
  <si>
    <t>Homeless Participation - Facilities</t>
  </si>
  <si>
    <t>Yes</t>
  </si>
  <si>
    <t>Organizational or Management Experience</t>
  </si>
  <si>
    <t>No</t>
  </si>
  <si>
    <t xml:space="preserve">     Support Documentation</t>
  </si>
  <si>
    <t>N/A</t>
  </si>
  <si>
    <t>Percentage of Prior ESG Award Expended</t>
  </si>
  <si>
    <t>Previous ESG Reporting and Outcomes</t>
  </si>
  <si>
    <t>Previous Monitoring Reports</t>
  </si>
  <si>
    <t>Priority for Certain Communities</t>
  </si>
  <si>
    <t>Previously Unserved Areas</t>
  </si>
  <si>
    <t>APPLICANT TOTAL SELF SCORE FOR UNIFORM SELECTION CRITERIA:</t>
  </si>
  <si>
    <t>OrgName</t>
  </si>
  <si>
    <t>COC</t>
  </si>
  <si>
    <t>HomelessPrgDesParticipant</t>
  </si>
  <si>
    <t>HPDStart</t>
  </si>
  <si>
    <t>HPDEnd</t>
  </si>
  <si>
    <t>HPDDesc</t>
  </si>
  <si>
    <t>HPDPoints</t>
  </si>
  <si>
    <t>HomelessPrgConstruct</t>
  </si>
  <si>
    <t>HPCStart</t>
  </si>
  <si>
    <t>HPCEnd</t>
  </si>
  <si>
    <t>HPCDesc</t>
  </si>
  <si>
    <t>HPCPoints</t>
  </si>
  <si>
    <t>POINTSMgmtExp</t>
  </si>
  <si>
    <t>Contract1Nbr</t>
  </si>
  <si>
    <t>Contract1EndDate</t>
  </si>
  <si>
    <t>Contract1Amt</t>
  </si>
  <si>
    <t>Contract1DeobAmt</t>
  </si>
  <si>
    <t>Contract1AmtExpend</t>
  </si>
  <si>
    <t>Contract2Nbr</t>
  </si>
  <si>
    <t>Contract2EndDate</t>
  </si>
  <si>
    <t>Contract2Amt</t>
  </si>
  <si>
    <t>Contract2DeobAmt</t>
  </si>
  <si>
    <t>Contract2AmtExpend</t>
  </si>
  <si>
    <t>Contract3Nbr</t>
  </si>
  <si>
    <t>Contract3EndDate</t>
  </si>
  <si>
    <t>Contract3Amt</t>
  </si>
  <si>
    <t>Contract3DeobAmt</t>
  </si>
  <si>
    <t>Contract3AmtExpend</t>
  </si>
  <si>
    <t>ESGAwardPOINTS</t>
  </si>
  <si>
    <t>PrevOutSE</t>
  </si>
  <si>
    <t>MetSEtarget</t>
  </si>
  <si>
    <t>PrevOUtES</t>
  </si>
  <si>
    <t>MetESTarget</t>
  </si>
  <si>
    <t>PrevOutHP</t>
  </si>
  <si>
    <t>MetHPTarget</t>
  </si>
  <si>
    <t>PrevOUtRRH</t>
  </si>
  <si>
    <t>MetRRHTarget</t>
  </si>
  <si>
    <t>Contract1RptsSubmitted</t>
  </si>
  <si>
    <t>Contract2RptsSubmitted</t>
  </si>
  <si>
    <t>Contract3RptsSubmitted</t>
  </si>
  <si>
    <t>Contract1SOTarget</t>
  </si>
  <si>
    <t>Contract1SOOutcome</t>
  </si>
  <si>
    <t>Contract2SOTarget</t>
  </si>
  <si>
    <t>Contract2SOOutcome</t>
  </si>
  <si>
    <t>Contract3SOTarget</t>
  </si>
  <si>
    <t>Contract3SOOutcome</t>
  </si>
  <si>
    <t>Contract1ESTarget</t>
  </si>
  <si>
    <t>Contract1ESOutcome</t>
  </si>
  <si>
    <t>Contract2ESTarget</t>
  </si>
  <si>
    <t>Contract2ESOutcome</t>
  </si>
  <si>
    <t>Contract3ESTarget</t>
  </si>
  <si>
    <t>Contract3ESOutcome</t>
  </si>
  <si>
    <t>Contract1HPTarget</t>
  </si>
  <si>
    <t>Contract1HPOutcome</t>
  </si>
  <si>
    <t>Contract2HPTarget</t>
  </si>
  <si>
    <t>Contract2HPOutcome</t>
  </si>
  <si>
    <t>Contract3HPTarget</t>
  </si>
  <si>
    <t>Contract3HPOutcome</t>
  </si>
  <si>
    <t>Contract1RRHTarget</t>
  </si>
  <si>
    <t>Contract1RRHOutcome</t>
  </si>
  <si>
    <t>Contract2RRHTarget</t>
  </si>
  <si>
    <t>Contract2RRHOutcome</t>
  </si>
  <si>
    <t>Contract3RRHTarget</t>
  </si>
  <si>
    <t>Contract3RRHOutcome</t>
  </si>
  <si>
    <t>PrevESGOutcomePOINTS</t>
  </si>
  <si>
    <t>PrevMonRptPOINTS</t>
  </si>
  <si>
    <t>SvcAreaAtacosta</t>
  </si>
  <si>
    <t>SvcAreaBandera</t>
  </si>
  <si>
    <t>SvcAreaBee</t>
  </si>
  <si>
    <t>SvcAreaBrewster</t>
  </si>
  <si>
    <t>SvcAreaBrooks</t>
  </si>
  <si>
    <t>SvcAreaCameron</t>
  </si>
  <si>
    <t>SvcAreaCrane</t>
  </si>
  <si>
    <t>SvcAreaCulberson</t>
  </si>
  <si>
    <t>SvcAreaDimmit</t>
  </si>
  <si>
    <t>SvcAreaDuval</t>
  </si>
  <si>
    <t>SvcAreaEdwards</t>
  </si>
  <si>
    <t>SvcAreaElPaso</t>
  </si>
  <si>
    <t>SvcAreaFrio</t>
  </si>
  <si>
    <t>SvcAreaHidalgo</t>
  </si>
  <si>
    <t>SvcAreaHudspeth</t>
  </si>
  <si>
    <t>SvcAreaJeffDavis</t>
  </si>
  <si>
    <t>SvcAreaJimHogg</t>
  </si>
  <si>
    <t>SvcAreaJimWells</t>
  </si>
  <si>
    <t>SvcAreaKinney</t>
  </si>
  <si>
    <t>SvcAreaLaSalle</t>
  </si>
  <si>
    <t>SvcAreaMaverick</t>
  </si>
  <si>
    <t>SvcAreaMedina</t>
  </si>
  <si>
    <t>SvcAreaNueces</t>
  </si>
  <si>
    <t>SvcAreaPecos</t>
  </si>
  <si>
    <t>SvcAreaPresidio</t>
  </si>
  <si>
    <t>SvcAreaReal</t>
  </si>
  <si>
    <t>SvcAreaReeves</t>
  </si>
  <si>
    <t>SvcAreaSanPatricio</t>
  </si>
  <si>
    <t>SvcAreaStarr</t>
  </si>
  <si>
    <t>SvcAreaTerrell</t>
  </si>
  <si>
    <t>SvcAreaUvalde</t>
  </si>
  <si>
    <t>SvcAreaValVerde</t>
  </si>
  <si>
    <t>SvcAreaWard</t>
  </si>
  <si>
    <t>SvcAreaWebb</t>
  </si>
  <si>
    <t>SvcAreaWillacy</t>
  </si>
  <si>
    <t>SvcAreaWinkler</t>
  </si>
  <si>
    <t>SvcAreaUpton</t>
  </si>
  <si>
    <t>SvcAreaZapata</t>
  </si>
  <si>
    <t>SvcAreaZavala</t>
  </si>
  <si>
    <t>CommunitesPOINTS</t>
  </si>
  <si>
    <t>CountyPOINTS</t>
  </si>
  <si>
    <t>Tab1</t>
  </si>
  <si>
    <t>Tab2</t>
  </si>
  <si>
    <t>Tab2a</t>
  </si>
  <si>
    <t>Tab3</t>
  </si>
  <si>
    <t>Tab4</t>
  </si>
  <si>
    <t>Tab5</t>
  </si>
  <si>
    <t>Tab6</t>
  </si>
  <si>
    <t>Tab7</t>
  </si>
  <si>
    <t>ProgName</t>
  </si>
  <si>
    <t>AwardYear</t>
  </si>
  <si>
    <t>GrantTerm</t>
  </si>
  <si>
    <t>NoESG</t>
  </si>
  <si>
    <t>NoTDHCAESG</t>
  </si>
  <si>
    <t>Applicant is requesting points under:</t>
  </si>
  <si>
    <t>Organizational Experience</t>
  </si>
  <si>
    <t>Management Experience</t>
  </si>
  <si>
    <t>3. Original amount of ESG award prior to amendment(s):</t>
  </si>
  <si>
    <t>Tab2-2</t>
  </si>
  <si>
    <t>607 Colonias</t>
  </si>
  <si>
    <t>Counties with at least one Colonia within Service Area</t>
  </si>
  <si>
    <t xml:space="preserve"> </t>
  </si>
  <si>
    <t>Option 1. Organizational Experience</t>
  </si>
  <si>
    <r>
      <t xml:space="preserve">Application may receive a maximum of six points for the Applicant’s past expenditure performance of </t>
    </r>
    <r>
      <rPr>
        <b/>
        <u/>
        <sz val="11"/>
        <color theme="1"/>
        <rFont val="Calibri"/>
        <family val="2"/>
        <scheme val="minor"/>
      </rPr>
      <t>ESG Annual</t>
    </r>
    <r>
      <rPr>
        <b/>
        <sz val="11"/>
        <color theme="1"/>
        <rFont val="Calibri"/>
        <family val="2"/>
        <scheme val="minor"/>
      </rPr>
      <t xml:space="preserve"> funds proportionate to the award of funds from TDHCA to the Applicant.</t>
    </r>
  </si>
  <si>
    <r>
      <rPr>
        <b/>
        <sz val="11"/>
        <color theme="1"/>
        <rFont val="Calibri"/>
        <family val="2"/>
        <scheme val="minor"/>
      </rPr>
      <t xml:space="preserve">CoC Service Area
</t>
    </r>
    <r>
      <rPr>
        <sz val="9"/>
        <color theme="1"/>
        <rFont val="Calibri"/>
        <family val="2"/>
        <scheme val="minor"/>
      </rPr>
      <t>(autofilled from 2-1 Homeless Participation)</t>
    </r>
  </si>
  <si>
    <r>
      <rPr>
        <b/>
        <sz val="11"/>
        <color theme="1"/>
        <rFont val="Calibri"/>
        <family val="2"/>
        <scheme val="minor"/>
      </rPr>
      <t>To be awarded the two points, at least one colonia must be listed in the service area identified in the Application.  Applicants awarded points under this category will be contractually required to maintain a service area that includes at least one colonia</t>
    </r>
    <r>
      <rPr>
        <sz val="11"/>
        <color theme="1"/>
        <rFont val="Calibri"/>
        <family val="2"/>
        <scheme val="minor"/>
      </rPr>
      <t>.  
Select a county from the drop down below that is included in the service area as stated in Volume 1 Tab 3 which include at least one colonia for which points are requested under this criterion. If there are no qualifying counties in your service area the you are not eligible to claim points under this criterion. If you serve a Colonia that is not listed below, please enter the Colonia name and issued M-Number under Other.</t>
    </r>
  </si>
  <si>
    <r>
      <rPr>
        <b/>
        <sz val="10"/>
        <color theme="1"/>
        <rFont val="Calibri"/>
        <family val="2"/>
        <scheme val="minor"/>
      </rPr>
      <t>CoC Service Area</t>
    </r>
    <r>
      <rPr>
        <sz val="10"/>
        <color theme="1"/>
        <rFont val="Calibri"/>
        <family val="2"/>
        <scheme val="minor"/>
      </rPr>
      <t xml:space="preserve"> </t>
    </r>
    <r>
      <rPr>
        <sz val="9"/>
        <color theme="1"/>
        <rFont val="Calibri"/>
        <family val="2"/>
        <scheme val="minor"/>
      </rPr>
      <t>(autofilled from 2-1 Homeless Participation)</t>
    </r>
  </si>
  <si>
    <t>Select one County included in the Applicant's Service Area (Volume 1 - Tab 4) which qualify the Application to request points for this criterion.</t>
  </si>
  <si>
    <t>TOTAL</t>
  </si>
  <si>
    <r>
      <rPr>
        <b/>
        <sz val="11"/>
        <color theme="1"/>
        <rFont val="Calibri"/>
        <family val="2"/>
        <scheme val="minor"/>
      </rPr>
      <t>1.</t>
    </r>
    <r>
      <rPr>
        <sz val="11"/>
        <color theme="1"/>
        <rFont val="Calibri"/>
        <family val="2"/>
        <scheme val="minor"/>
      </rPr>
      <t xml:space="preserve"> Applicant was funded for the following Program Participant services under a contract which closed within 12 months from the Application deadline:</t>
    </r>
  </si>
  <si>
    <r>
      <rPr>
        <b/>
        <sz val="11"/>
        <color theme="1"/>
        <rFont val="Calibri"/>
        <family val="2"/>
        <scheme val="minor"/>
      </rPr>
      <t>2.</t>
    </r>
    <r>
      <rPr>
        <sz val="11"/>
        <color theme="1"/>
        <rFont val="Calibri"/>
        <family val="2"/>
        <scheme val="minor"/>
      </rPr>
      <t xml:space="preserve"> ESG Contract Number:</t>
    </r>
  </si>
  <si>
    <r>
      <rPr>
        <b/>
        <sz val="11"/>
        <color theme="1"/>
        <rFont val="Calibri"/>
        <family val="2"/>
        <scheme val="minor"/>
      </rPr>
      <t>3.</t>
    </r>
    <r>
      <rPr>
        <sz val="11"/>
        <color theme="1"/>
        <rFont val="Calibri"/>
        <family val="2"/>
        <scheme val="minor"/>
      </rPr>
      <t xml:space="preserve"> Applicant submitted the last three reports  on or before the reporting deadline </t>
    </r>
  </si>
  <si>
    <r>
      <rPr>
        <b/>
        <sz val="11"/>
        <color theme="1"/>
        <rFont val="Calibri"/>
        <family val="2"/>
        <scheme val="minor"/>
      </rPr>
      <t>4.</t>
    </r>
    <r>
      <rPr>
        <sz val="11"/>
        <color theme="1"/>
        <rFont val="Calibri"/>
        <family val="2"/>
        <scheme val="minor"/>
      </rPr>
      <t xml:space="preserve"> Applicant met 100% or more of their Match obligation</t>
    </r>
  </si>
  <si>
    <t>TX-625 Lubbock CoC</t>
  </si>
  <si>
    <t>An Applicant may receive a maximum of twelve points for its prior timeliness of reports and performance achieved for previously awarded ESG Annual Contract(s) that closed within 12 months prior to June 23, 2025.</t>
  </si>
  <si>
    <t>SALubbock</t>
  </si>
  <si>
    <t xml:space="preserve">A. ESG Annual Contracts closed on or after June 23, 2024: </t>
  </si>
  <si>
    <t>A. ESG Annual Contracts closed on or after June 23,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</si>
</sst>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164" formatCode="m/d/yy;@"/>
    <numFmt numFmtId="165" formatCode="mm/dd/yy;@"/>
  </numFmts>
  <fonts count="30"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1"/>
      <color indexed="8"/>
      <name val="Calibri"/>
      <family val="2"/>
    </font>
    <font>
      <u/>
      <sz val="11"/>
      <color theme="1"/>
      <name val="Calibri"/>
      <family val="2"/>
      <scheme val="minor"/>
    </font>
    <font>
      <b/>
      <sz val="12"/>
      <color theme="1"/>
      <name val="Calibri"/>
      <family val="2"/>
      <scheme val="minor"/>
    </font>
    <font>
      <sz val="12"/>
      <color theme="1"/>
      <name val="Calibri"/>
      <family val="2"/>
      <scheme val="minor"/>
    </font>
    <font>
      <sz val="11"/>
      <color theme="1"/>
      <name val="Times New Roman"/>
      <family val="1"/>
    </font>
    <font>
      <b/>
      <sz val="7"/>
      <color indexed="8"/>
      <name val="Calibri"/>
      <family val="2"/>
    </font>
    <font>
      <u/>
      <sz val="11"/>
      <color theme="10"/>
      <name val="Calibri"/>
      <family val="2"/>
    </font>
    <font>
      <u/>
      <sz val="11"/>
      <color theme="10"/>
      <name val="Calibri"/>
      <family val="2"/>
      <scheme val="minor"/>
    </font>
    <font>
      <sz val="11"/>
      <name val="Calibri"/>
      <family val="2"/>
      <scheme val="minor"/>
    </font>
    <font>
      <b/>
      <sz val="11"/>
      <name val="Calibri"/>
      <family val="2"/>
      <scheme val="minor"/>
    </font>
    <font>
      <sz val="11"/>
      <color theme="1"/>
      <name val="Calibri"/>
      <family val="2"/>
      <scheme val="minor"/>
    </font>
    <font>
      <sz val="8"/>
      <color theme="1"/>
      <name val="Calibri"/>
      <family val="2"/>
      <scheme val="minor"/>
    </font>
    <font>
      <b/>
      <sz val="8"/>
      <color theme="1"/>
      <name val="Calibri"/>
      <family val="2"/>
      <scheme val="minor"/>
    </font>
    <font>
      <b/>
      <sz val="9"/>
      <color theme="1"/>
      <name val="Calibri"/>
      <family val="2"/>
      <scheme val="minor"/>
    </font>
    <font>
      <sz val="8"/>
      <color theme="0"/>
      <name val="Calibri"/>
      <family val="2"/>
      <scheme val="minor"/>
    </font>
    <font>
      <sz val="10"/>
      <color theme="1"/>
      <name val="Calibri"/>
      <family val="2"/>
      <scheme val="minor"/>
    </font>
    <font>
      <b/>
      <sz val="10"/>
      <color theme="1"/>
      <name val="Calibri"/>
      <family val="2"/>
      <scheme val="minor"/>
    </font>
    <font>
      <sz val="11"/>
      <color rgb="FFFF0000"/>
      <name val="Calibri"/>
      <family val="2"/>
      <scheme val="minor"/>
    </font>
    <font>
      <b/>
      <u/>
      <sz val="11"/>
      <color indexed="8"/>
      <name val="Calibri"/>
      <family val="2"/>
    </font>
    <font>
      <b/>
      <u/>
      <sz val="11"/>
      <color theme="1"/>
      <name val="Calibri"/>
      <family val="2"/>
      <scheme val="minor"/>
    </font>
    <font>
      <b/>
      <sz val="24"/>
      <color theme="0"/>
      <name val="Segoe UI Symbol"/>
      <family val="2"/>
    </font>
    <font>
      <sz val="24"/>
      <color theme="0"/>
      <name val="Segoe UI Symbol"/>
      <family val="2"/>
    </font>
    <font>
      <sz val="9"/>
      <color theme="1"/>
      <name val="Calibri"/>
      <family val="2"/>
      <scheme val="minor"/>
    </font>
    <font>
      <b/>
      <sz val="10"/>
      <color rgb="FFFF0000"/>
      <name val="Calibri"/>
      <family val="2"/>
      <scheme val="minor"/>
    </font>
    <font>
      <sz val="10"/>
      <color rgb="FFFF0000"/>
      <name val="Calibri"/>
      <family val="2"/>
      <scheme val="minor"/>
    </font>
    <font>
      <b/>
      <i/>
      <sz val="11"/>
      <color rgb="FFFF0000"/>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6795556505021"/>
        <bgColor indexed="64"/>
      </patternFill>
    </fill>
    <fill>
      <patternFill patternType="solid">
        <fgColor rgb="FFFFFFCC"/>
        <bgColor indexed="64"/>
      </patternFill>
    </fill>
    <fill>
      <patternFill patternType="solid">
        <fgColor rgb="FFFFFF00"/>
        <bgColor indexed="64"/>
      </patternFill>
    </fill>
    <fill>
      <patternFill patternType="solid">
        <fgColor rgb="FFFF0000"/>
        <bgColor indexed="64"/>
      </patternFill>
    </fill>
  </fills>
  <borders count="22">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style="medium">
        <color indexed="64"/>
      </top>
      <bottom style="medium">
        <color indexed="64"/>
      </bottom>
      <diagonal/>
    </border>
  </borders>
  <cellStyleXfs count="4">
    <xf numFmtId="0" fontId="0" fillId="0" borderId="0"/>
    <xf numFmtId="0" fontId="10" fillId="0" borderId="0" applyNumberFormat="0" applyFill="0" applyBorder="0" applyAlignment="0" applyProtection="0">
      <alignment vertical="top"/>
      <protection locked="0"/>
    </xf>
    <xf numFmtId="9" fontId="14" fillId="0" borderId="0" applyFont="0" applyFill="0" applyBorder="0" applyAlignment="0" applyProtection="0"/>
    <xf numFmtId="0" fontId="14" fillId="0" borderId="0"/>
  </cellStyleXfs>
  <cellXfs count="423">
    <xf numFmtId="0" fontId="0" fillId="0" borderId="0" xfId="0"/>
    <xf numFmtId="0" fontId="0" fillId="0" borderId="0" xfId="0" applyFont="1"/>
    <xf numFmtId="0" fontId="0" fillId="0" borderId="0" xfId="0" applyFont="1" applyBorder="1" applyAlignment="1" applyProtection="1">
      <alignment vertical="top" wrapText="1"/>
    </xf>
    <xf numFmtId="0" fontId="0" fillId="0" borderId="5" xfId="0" applyFont="1" applyBorder="1" applyAlignment="1" applyProtection="1">
      <alignment vertical="top"/>
    </xf>
    <xf numFmtId="0" fontId="2" fillId="0" borderId="0" xfId="0" applyFont="1"/>
    <xf numFmtId="0" fontId="0" fillId="0" borderId="0" xfId="0" applyFont="1" applyProtection="1"/>
    <xf numFmtId="0" fontId="8" fillId="0" borderId="0" xfId="0" applyFont="1" applyAlignment="1">
      <alignment horizontal="left" wrapText="1"/>
    </xf>
    <xf numFmtId="0" fontId="0" fillId="0" borderId="0" xfId="0" applyFont="1" applyAlignment="1">
      <alignment horizontal="left" wrapText="1"/>
    </xf>
    <xf numFmtId="0" fontId="7" fillId="0" borderId="0" xfId="0" applyFont="1" applyAlignment="1">
      <alignment horizontal="justify" wrapText="1"/>
    </xf>
    <xf numFmtId="0" fontId="0" fillId="0" borderId="0" xfId="0" applyProtection="1"/>
    <xf numFmtId="0" fontId="2" fillId="0" borderId="9" xfId="0" applyFont="1" applyBorder="1" applyAlignment="1" applyProtection="1">
      <alignment horizontal="center" vertical="top" wrapText="1"/>
    </xf>
    <xf numFmtId="0" fontId="0" fillId="5" borderId="0" xfId="0" applyFont="1" applyFill="1" applyProtection="1"/>
    <xf numFmtId="0" fontId="2" fillId="0" borderId="8" xfId="0" applyFont="1" applyBorder="1" applyAlignment="1" applyProtection="1">
      <alignment horizontal="center" wrapText="1"/>
    </xf>
    <xf numFmtId="0" fontId="11" fillId="0" borderId="0" xfId="1" applyFont="1" applyAlignment="1" applyProtection="1"/>
    <xf numFmtId="0" fontId="0" fillId="0" borderId="0" xfId="0" applyFill="1" applyBorder="1" applyAlignment="1" applyProtection="1">
      <alignment wrapText="1"/>
      <protection locked="0"/>
    </xf>
    <xf numFmtId="0" fontId="0" fillId="0" borderId="0" xfId="0" applyFont="1" applyFill="1" applyBorder="1"/>
    <xf numFmtId="0" fontId="2" fillId="0" borderId="0" xfId="0" applyFont="1" applyFill="1" applyBorder="1"/>
    <xf numFmtId="0" fontId="5" fillId="0" borderId="0" xfId="0" applyFont="1" applyFill="1" applyBorder="1"/>
    <xf numFmtId="0" fontId="3" fillId="0" borderId="0" xfId="0" applyFont="1" applyProtection="1"/>
    <xf numFmtId="0" fontId="0" fillId="0" borderId="0" xfId="0" applyFont="1" applyAlignment="1" applyProtection="1">
      <alignment vertical="center" wrapText="1"/>
    </xf>
    <xf numFmtId="0" fontId="0" fillId="0" borderId="6" xfId="0" applyBorder="1"/>
    <xf numFmtId="0" fontId="0" fillId="0" borderId="10" xfId="0" applyBorder="1" applyAlignment="1">
      <alignment wrapText="1"/>
    </xf>
    <xf numFmtId="0" fontId="0" fillId="0" borderId="10" xfId="0" applyFont="1" applyBorder="1" applyAlignment="1" applyProtection="1">
      <alignment vertical="center" wrapText="1"/>
    </xf>
    <xf numFmtId="0" fontId="0" fillId="0" borderId="11" xfId="0" applyBorder="1" applyAlignment="1">
      <alignment horizontal="center" vertical="top" wrapText="1"/>
    </xf>
    <xf numFmtId="0" fontId="0" fillId="0" borderId="12" xfId="0" applyBorder="1" applyAlignment="1"/>
    <xf numFmtId="0" fontId="0" fillId="0" borderId="11" xfId="0" applyFont="1" applyBorder="1" applyAlignment="1"/>
    <xf numFmtId="42" fontId="0" fillId="0" borderId="12" xfId="0" applyNumberFormat="1" applyBorder="1" applyAlignment="1"/>
    <xf numFmtId="10" fontId="2" fillId="0" borderId="0" xfId="0" applyNumberFormat="1" applyFont="1" applyFill="1" applyBorder="1" applyAlignment="1" applyProtection="1">
      <alignment horizontal="right" vertical="top" wrapText="1"/>
    </xf>
    <xf numFmtId="0" fontId="2" fillId="0" borderId="0" xfId="0" applyFont="1" applyBorder="1" applyAlignment="1">
      <alignment horizontal="right" vertical="top" wrapText="1"/>
    </xf>
    <xf numFmtId="0" fontId="2" fillId="0" borderId="0" xfId="0" applyFont="1" applyBorder="1" applyAlignment="1">
      <alignment horizontal="right"/>
    </xf>
    <xf numFmtId="9" fontId="0" fillId="0" borderId="0" xfId="2" applyFont="1" applyBorder="1"/>
    <xf numFmtId="0" fontId="0" fillId="0" borderId="0" xfId="0" applyFont="1" applyBorder="1" applyProtection="1"/>
    <xf numFmtId="0" fontId="0" fillId="0" borderId="0" xfId="0" applyFont="1" applyBorder="1" applyAlignment="1" applyProtection="1">
      <alignment wrapText="1"/>
    </xf>
    <xf numFmtId="0" fontId="0" fillId="0" borderId="3" xfId="0" applyBorder="1" applyAlignment="1" applyProtection="1"/>
    <xf numFmtId="42" fontId="0" fillId="0" borderId="3" xfId="0" applyNumberFormat="1" applyBorder="1" applyAlignment="1" applyProtection="1"/>
    <xf numFmtId="0" fontId="2" fillId="0" borderId="0" xfId="0" applyFont="1" applyBorder="1" applyAlignment="1" applyProtection="1">
      <alignment horizontal="right"/>
    </xf>
    <xf numFmtId="0" fontId="2" fillId="0" borderId="0" xfId="0" applyFont="1" applyBorder="1" applyProtection="1"/>
    <xf numFmtId="0" fontId="2" fillId="0" borderId="0" xfId="0" applyFont="1" applyProtection="1"/>
    <xf numFmtId="0" fontId="0" fillId="0" borderId="1" xfId="0" applyFont="1" applyBorder="1" applyAlignment="1" applyProtection="1">
      <alignment horizontal="centerContinuous"/>
    </xf>
    <xf numFmtId="0" fontId="2" fillId="7" borderId="0" xfId="0" applyFont="1" applyFill="1" applyProtection="1">
      <protection locked="0"/>
    </xf>
    <xf numFmtId="0" fontId="0" fillId="7" borderId="7" xfId="0" applyFill="1" applyBorder="1" applyAlignment="1" applyProtection="1">
      <alignment wrapText="1"/>
      <protection locked="0"/>
    </xf>
    <xf numFmtId="0" fontId="0" fillId="7" borderId="8" xfId="0" applyFont="1" applyFill="1" applyBorder="1" applyProtection="1">
      <protection locked="0"/>
    </xf>
    <xf numFmtId="0" fontId="2" fillId="0" borderId="8" xfId="0" applyFont="1" applyFill="1" applyBorder="1" applyAlignment="1" applyProtection="1">
      <alignment horizontal="center" wrapText="1"/>
    </xf>
    <xf numFmtId="0" fontId="0" fillId="7" borderId="8" xfId="0" applyFill="1" applyBorder="1" applyAlignment="1" applyProtection="1">
      <alignment vertical="top" wrapText="1"/>
      <protection locked="0"/>
    </xf>
    <xf numFmtId="0" fontId="0" fillId="7" borderId="7" xfId="0" applyFill="1" applyBorder="1" applyAlignment="1" applyProtection="1">
      <alignment vertical="top" wrapText="1"/>
      <protection locked="0"/>
    </xf>
    <xf numFmtId="9" fontId="15" fillId="0" borderId="3" xfId="2" applyFont="1" applyBorder="1" applyAlignment="1" applyProtection="1"/>
    <xf numFmtId="9" fontId="2" fillId="0" borderId="1" xfId="0" applyNumberFormat="1" applyFont="1" applyFill="1" applyBorder="1" applyAlignment="1" applyProtection="1">
      <alignment horizontal="left" vertical="top" wrapText="1"/>
      <protection locked="0"/>
    </xf>
    <xf numFmtId="9" fontId="16" fillId="0" borderId="1" xfId="2" applyFont="1" applyFill="1" applyBorder="1" applyAlignment="1" applyProtection="1"/>
    <xf numFmtId="9" fontId="2" fillId="0" borderId="15" xfId="0" applyNumberFormat="1" applyFont="1" applyFill="1" applyBorder="1" applyAlignment="1" applyProtection="1">
      <alignment horizontal="left" vertical="top" wrapText="1"/>
      <protection locked="0"/>
    </xf>
    <xf numFmtId="9" fontId="0" fillId="4" borderId="1" xfId="0" applyNumberFormat="1" applyFill="1" applyBorder="1" applyAlignment="1" applyProtection="1">
      <alignment horizontal="left" vertical="top" wrapText="1"/>
      <protection locked="0"/>
    </xf>
    <xf numFmtId="9" fontId="15" fillId="4" borderId="1" xfId="2" applyFont="1" applyFill="1" applyBorder="1" applyAlignment="1" applyProtection="1"/>
    <xf numFmtId="9" fontId="0" fillId="4" borderId="1" xfId="0" applyNumberFormat="1" applyFont="1" applyFill="1" applyBorder="1" applyAlignment="1" applyProtection="1">
      <alignment horizontal="left" vertical="top" wrapText="1"/>
      <protection locked="0"/>
    </xf>
    <xf numFmtId="9" fontId="0" fillId="4" borderId="15" xfId="0" applyNumberFormat="1" applyFill="1" applyBorder="1" applyAlignment="1" applyProtection="1">
      <alignment horizontal="left" vertical="top" wrapText="1"/>
      <protection locked="0"/>
    </xf>
    <xf numFmtId="0" fontId="2" fillId="0" borderId="1" xfId="0" applyFont="1" applyBorder="1" applyAlignment="1" applyProtection="1">
      <alignment horizontal="right"/>
    </xf>
    <xf numFmtId="0" fontId="2" fillId="0" borderId="15" xfId="0" applyFont="1" applyBorder="1" applyAlignment="1" applyProtection="1">
      <alignment horizontal="right"/>
    </xf>
    <xf numFmtId="0" fontId="17" fillId="0" borderId="0" xfId="0" applyFont="1" applyAlignment="1" applyProtection="1">
      <alignment horizontal="center"/>
    </xf>
    <xf numFmtId="0" fontId="17" fillId="0" borderId="0" xfId="0" applyFont="1" applyBorder="1" applyAlignment="1" applyProtection="1">
      <alignment horizontal="center"/>
    </xf>
    <xf numFmtId="0" fontId="17" fillId="0" borderId="13" xfId="0" applyFont="1" applyBorder="1" applyAlignment="1" applyProtection="1">
      <alignment horizontal="center"/>
    </xf>
    <xf numFmtId="9" fontId="18" fillId="0" borderId="3" xfId="2" applyFont="1" applyBorder="1" applyAlignment="1" applyProtection="1"/>
    <xf numFmtId="49" fontId="0" fillId="0" borderId="0" xfId="0" applyNumberFormat="1"/>
    <xf numFmtId="0" fontId="0" fillId="0" borderId="0" xfId="0" applyNumberFormat="1"/>
    <xf numFmtId="14" fontId="0" fillId="0" borderId="0" xfId="0" applyNumberFormat="1"/>
    <xf numFmtId="1" fontId="0" fillId="0" borderId="0" xfId="0" applyNumberFormat="1"/>
    <xf numFmtId="42" fontId="0" fillId="0" borderId="0" xfId="0" applyNumberFormat="1"/>
    <xf numFmtId="9" fontId="0" fillId="0" borderId="0" xfId="0" applyNumberFormat="1"/>
    <xf numFmtId="42" fontId="2" fillId="0" borderId="1" xfId="0" applyNumberFormat="1" applyFont="1" applyFill="1" applyBorder="1" applyAlignment="1" applyProtection="1">
      <alignment horizontal="left" vertical="top" wrapText="1"/>
    </xf>
    <xf numFmtId="42" fontId="2" fillId="0" borderId="1" xfId="0" applyNumberFormat="1" applyFont="1" applyFill="1" applyBorder="1" applyAlignment="1" applyProtection="1"/>
    <xf numFmtId="42" fontId="2" fillId="0" borderId="15" xfId="0" applyNumberFormat="1" applyFont="1" applyFill="1" applyBorder="1" applyAlignment="1" applyProtection="1">
      <alignment horizontal="left" vertical="top" wrapText="1"/>
    </xf>
    <xf numFmtId="42" fontId="2" fillId="0" borderId="0" xfId="0" applyNumberFormat="1" applyFont="1" applyBorder="1" applyAlignment="1" applyProtection="1"/>
    <xf numFmtId="0" fontId="7" fillId="0" borderId="0" xfId="0" applyFont="1" applyAlignment="1" applyProtection="1">
      <alignment horizontal="justify" wrapText="1"/>
    </xf>
    <xf numFmtId="0" fontId="0" fillId="0" borderId="0" xfId="0" applyAlignment="1" applyProtection="1">
      <alignment horizontal="centerContinuous"/>
    </xf>
    <xf numFmtId="0" fontId="0" fillId="0" borderId="13" xfId="0" applyFont="1" applyBorder="1" applyAlignment="1" applyProtection="1">
      <alignment vertical="top" wrapText="1"/>
    </xf>
    <xf numFmtId="0" fontId="0" fillId="0" borderId="0" xfId="0" applyFill="1" applyBorder="1" applyAlignment="1" applyProtection="1">
      <alignment vertical="top" wrapText="1"/>
    </xf>
    <xf numFmtId="0" fontId="0" fillId="0" borderId="3" xfId="0" applyFont="1" applyBorder="1" applyProtection="1"/>
    <xf numFmtId="0" fontId="0" fillId="7" borderId="6" xfId="0" applyFill="1" applyBorder="1" applyAlignment="1" applyProtection="1">
      <alignment wrapText="1"/>
      <protection locked="0"/>
    </xf>
    <xf numFmtId="0" fontId="0" fillId="0" borderId="0" xfId="0" applyFill="1"/>
    <xf numFmtId="14" fontId="0" fillId="0" borderId="0" xfId="0" applyNumberFormat="1" applyFill="1"/>
    <xf numFmtId="0" fontId="0" fillId="8" borderId="0" xfId="0" applyFill="1"/>
    <xf numFmtId="0" fontId="0" fillId="0" borderId="10" xfId="0" applyFont="1" applyFill="1" applyBorder="1" applyAlignment="1" applyProtection="1">
      <alignment vertical="center" wrapText="1"/>
    </xf>
    <xf numFmtId="0" fontId="2" fillId="0" borderId="5" xfId="0" applyFont="1" applyBorder="1"/>
    <xf numFmtId="0" fontId="2" fillId="0" borderId="4" xfId="0" applyFont="1" applyBorder="1"/>
    <xf numFmtId="0" fontId="2" fillId="0" borderId="14" xfId="0" applyFont="1" applyBorder="1"/>
    <xf numFmtId="0" fontId="0" fillId="0" borderId="0" xfId="0" applyFont="1" applyBorder="1" applyAlignment="1" applyProtection="1">
      <alignment vertical="center" wrapText="1"/>
    </xf>
    <xf numFmtId="0" fontId="0" fillId="0" borderId="13" xfId="0" applyFont="1" applyBorder="1" applyAlignment="1" applyProtection="1">
      <alignment vertical="center" wrapText="1"/>
    </xf>
    <xf numFmtId="0" fontId="0" fillId="0" borderId="0" xfId="0" applyAlignment="1">
      <alignment vertical="center"/>
    </xf>
    <xf numFmtId="0" fontId="2" fillId="0" borderId="0" xfId="0" applyFont="1" applyAlignment="1" applyProtection="1">
      <alignment horizontal="center" wrapText="1"/>
    </xf>
    <xf numFmtId="0" fontId="2" fillId="0" borderId="0" xfId="0" applyFont="1" applyAlignment="1">
      <alignment horizontal="center" wrapText="1"/>
    </xf>
    <xf numFmtId="0" fontId="0" fillId="0" borderId="0" xfId="0" applyFont="1" applyFill="1" applyBorder="1" applyProtection="1"/>
    <xf numFmtId="0" fontId="0" fillId="0" borderId="3" xfId="0" applyFont="1" applyFill="1" applyBorder="1" applyProtection="1"/>
    <xf numFmtId="0" fontId="0" fillId="0" borderId="6" xfId="0" applyFont="1" applyFill="1" applyBorder="1" applyProtection="1"/>
    <xf numFmtId="49" fontId="13" fillId="0" borderId="6" xfId="0" applyNumberFormat="1" applyFont="1" applyFill="1" applyBorder="1" applyAlignment="1" applyProtection="1">
      <alignment horizontal="left"/>
    </xf>
    <xf numFmtId="0" fontId="0" fillId="0" borderId="3" xfId="0" applyFont="1" applyFill="1" applyBorder="1" applyAlignment="1" applyProtection="1">
      <alignment vertical="center"/>
    </xf>
    <xf numFmtId="0" fontId="0" fillId="0" borderId="0" xfId="0" applyFont="1" applyFill="1" applyBorder="1" applyAlignment="1" applyProtection="1">
      <alignment vertical="center"/>
    </xf>
    <xf numFmtId="0" fontId="2" fillId="0" borderId="3" xfId="0" applyFont="1" applyFill="1" applyBorder="1" applyProtection="1"/>
    <xf numFmtId="0" fontId="2" fillId="0" borderId="0" xfId="0" applyFont="1" applyFill="1" applyBorder="1" applyProtection="1"/>
    <xf numFmtId="0" fontId="0" fillId="0" borderId="3" xfId="0" applyFont="1" applyBorder="1" applyAlignment="1" applyProtection="1">
      <alignment vertical="top"/>
    </xf>
    <xf numFmtId="0" fontId="4" fillId="0" borderId="1" xfId="0" applyFont="1" applyBorder="1" applyAlignment="1" applyProtection="1">
      <alignment horizontal="centerContinuous" vertical="center" wrapText="1"/>
    </xf>
    <xf numFmtId="0" fontId="0" fillId="0" borderId="15" xfId="0" applyFont="1" applyBorder="1" applyAlignment="1" applyProtection="1">
      <alignment horizontal="centerContinuous"/>
    </xf>
    <xf numFmtId="0" fontId="0" fillId="0" borderId="0" xfId="0" applyFont="1" applyFill="1" applyProtection="1"/>
    <xf numFmtId="0" fontId="5" fillId="0" borderId="3" xfId="0" applyFont="1" applyFill="1" applyBorder="1" applyProtection="1"/>
    <xf numFmtId="0" fontId="0" fillId="0" borderId="3" xfId="0" applyFill="1" applyBorder="1" applyAlignment="1" applyProtection="1">
      <alignment wrapText="1"/>
    </xf>
    <xf numFmtId="0" fontId="0" fillId="0" borderId="0" xfId="0" applyAlignment="1" applyProtection="1">
      <alignment vertical="center"/>
    </xf>
    <xf numFmtId="0" fontId="0" fillId="0" borderId="10" xfId="0" applyFont="1" applyBorder="1" applyAlignment="1" applyProtection="1">
      <alignment vertical="center" wrapText="1"/>
      <protection locked="0"/>
    </xf>
    <xf numFmtId="0" fontId="6" fillId="0" borderId="8" xfId="0" applyFont="1" applyFill="1" applyBorder="1" applyAlignment="1" applyProtection="1">
      <alignment horizontal="center"/>
    </xf>
    <xf numFmtId="10" fontId="2" fillId="0" borderId="8" xfId="2" applyNumberFormat="1" applyFont="1" applyBorder="1" applyAlignment="1">
      <alignment horizontal="center" vertical="center"/>
    </xf>
    <xf numFmtId="42" fontId="0" fillId="0" borderId="8" xfId="0" applyNumberFormat="1" applyFont="1" applyBorder="1" applyAlignment="1">
      <alignment horizontal="left" vertical="top"/>
    </xf>
    <xf numFmtId="0" fontId="2" fillId="0" borderId="0" xfId="0" applyFont="1" applyAlignment="1">
      <alignment vertical="center"/>
    </xf>
    <xf numFmtId="0" fontId="6" fillId="2" borderId="0" xfId="0" applyFont="1" applyFill="1" applyBorder="1" applyAlignment="1" applyProtection="1">
      <alignment horizontal="center" vertical="center" wrapText="1"/>
    </xf>
    <xf numFmtId="0" fontId="2" fillId="3" borderId="0" xfId="0" applyFont="1" applyFill="1" applyBorder="1" applyAlignment="1" applyProtection="1"/>
    <xf numFmtId="0" fontId="2" fillId="0" borderId="0" xfId="0" applyFont="1" applyBorder="1" applyAlignment="1" applyProtection="1">
      <alignment vertical="top" wrapText="1"/>
    </xf>
    <xf numFmtId="0" fontId="0" fillId="7" borderId="0" xfId="0" applyFill="1" applyBorder="1" applyAlignment="1" applyProtection="1">
      <alignment vertical="top" wrapText="1"/>
      <protection locked="0"/>
    </xf>
    <xf numFmtId="0" fontId="0" fillId="0" borderId="0" xfId="0" applyFont="1" applyBorder="1" applyAlignment="1" applyProtection="1">
      <alignment horizontal="centerContinuous"/>
    </xf>
    <xf numFmtId="0" fontId="0" fillId="0" borderId="0" xfId="0" applyProtection="1">
      <protection locked="0"/>
    </xf>
    <xf numFmtId="0" fontId="0" fillId="0" borderId="0" xfId="0" applyBorder="1" applyAlignment="1" applyProtection="1">
      <alignment vertical="top" wrapText="1"/>
    </xf>
    <xf numFmtId="0" fontId="0" fillId="0" borderId="11" xfId="0" applyBorder="1" applyAlignment="1">
      <alignment horizontal="left" vertical="top" wrapText="1"/>
    </xf>
    <xf numFmtId="0" fontId="0" fillId="0" borderId="0" xfId="0" applyAlignment="1"/>
    <xf numFmtId="0" fontId="0" fillId="0" borderId="0" xfId="0" applyFont="1" applyAlignment="1">
      <alignment wrapText="1"/>
    </xf>
    <xf numFmtId="0" fontId="0" fillId="0" borderId="0" xfId="0" applyFont="1" applyAlignment="1"/>
    <xf numFmtId="0" fontId="0" fillId="0" borderId="6" xfId="0" applyBorder="1" applyAlignment="1"/>
    <xf numFmtId="0" fontId="0" fillId="0" borderId="10" xfId="0" applyBorder="1" applyAlignment="1"/>
    <xf numFmtId="0" fontId="2" fillId="0" borderId="8" xfId="0" applyFont="1" applyBorder="1" applyAlignment="1">
      <alignment horizontal="center" vertical="center"/>
    </xf>
    <xf numFmtId="0" fontId="0" fillId="0" borderId="0" xfId="0" applyAlignment="1" applyProtection="1"/>
    <xf numFmtId="0" fontId="0" fillId="0" borderId="0" xfId="0" applyBorder="1" applyAlignment="1" applyProtection="1"/>
    <xf numFmtId="0" fontId="0" fillId="0" borderId="0" xfId="0" applyFont="1" applyAlignment="1" applyProtection="1"/>
    <xf numFmtId="0" fontId="0" fillId="0" borderId="7" xfId="0" applyFont="1" applyFill="1" applyBorder="1" applyAlignment="1" applyProtection="1"/>
    <xf numFmtId="0" fontId="2" fillId="0" borderId="8" xfId="0" applyFont="1" applyBorder="1" applyAlignment="1" applyProtection="1">
      <alignment horizontal="center" vertical="top" wrapText="1"/>
    </xf>
    <xf numFmtId="0" fontId="0" fillId="0" borderId="0" xfId="0" applyFont="1" applyAlignment="1" applyProtection="1">
      <alignment wrapText="1"/>
    </xf>
    <xf numFmtId="0" fontId="0" fillId="0" borderId="0" xfId="0" applyAlignment="1">
      <alignment wrapText="1"/>
    </xf>
    <xf numFmtId="0" fontId="0" fillId="0" borderId="6" xfId="0" applyBorder="1" applyAlignment="1">
      <alignment horizontal="left"/>
    </xf>
    <xf numFmtId="0" fontId="0" fillId="0" borderId="10" xfId="0" applyBorder="1" applyAlignment="1">
      <alignment horizontal="left"/>
    </xf>
    <xf numFmtId="0" fontId="0" fillId="0" borderId="0" xfId="0" applyAlignment="1" applyProtection="1">
      <alignment wrapText="1"/>
      <protection locked="0"/>
    </xf>
    <xf numFmtId="0" fontId="2" fillId="0" borderId="0" xfId="0" applyFont="1" applyAlignment="1" applyProtection="1">
      <alignment horizontal="justify"/>
    </xf>
    <xf numFmtId="0" fontId="2" fillId="0" borderId="11" xfId="0" applyFont="1" applyBorder="1" applyAlignment="1" applyProtection="1">
      <alignment horizontal="center" vertical="top" wrapText="1"/>
    </xf>
    <xf numFmtId="0" fontId="0" fillId="0" borderId="0" xfId="0" applyFont="1" applyAlignment="1" applyProtection="1">
      <alignment horizontal="left" wrapText="1"/>
    </xf>
    <xf numFmtId="0" fontId="0" fillId="4" borderId="0" xfId="0" applyFill="1" applyBorder="1" applyProtection="1"/>
    <xf numFmtId="0" fontId="0" fillId="4" borderId="0" xfId="0" applyFill="1" applyBorder="1"/>
    <xf numFmtId="0" fontId="1" fillId="0" borderId="0" xfId="3" applyFont="1"/>
    <xf numFmtId="14" fontId="0" fillId="7" borderId="8" xfId="0" applyNumberFormat="1" applyFill="1" applyBorder="1" applyAlignment="1" applyProtection="1">
      <alignment vertical="top" wrapText="1"/>
      <protection locked="0"/>
    </xf>
    <xf numFmtId="0" fontId="3" fillId="4" borderId="0" xfId="0" applyFont="1" applyFill="1" applyProtection="1"/>
    <xf numFmtId="0" fontId="3" fillId="4" borderId="0" xfId="0" applyFont="1" applyFill="1" applyAlignment="1" applyProtection="1"/>
    <xf numFmtId="14" fontId="3" fillId="4" borderId="0" xfId="0" applyNumberFormat="1" applyFont="1" applyFill="1" applyAlignment="1" applyProtection="1"/>
    <xf numFmtId="0" fontId="3" fillId="4" borderId="0" xfId="0" applyFont="1" applyFill="1" applyBorder="1" applyAlignment="1" applyProtection="1">
      <alignment vertical="top" wrapText="1"/>
      <protection locked="0"/>
    </xf>
    <xf numFmtId="0" fontId="24" fillId="9" borderId="5" xfId="0" applyFont="1" applyFill="1" applyBorder="1" applyAlignment="1" applyProtection="1">
      <alignment horizontal="center" vertical="center"/>
    </xf>
    <xf numFmtId="0" fontId="0" fillId="0" borderId="0" xfId="0" applyFont="1" applyAlignment="1" applyProtection="1">
      <alignment horizontal="left" wrapText="1"/>
    </xf>
    <xf numFmtId="0" fontId="0" fillId="0" borderId="0" xfId="0" applyFont="1" applyAlignment="1" applyProtection="1"/>
    <xf numFmtId="0" fontId="0" fillId="0" borderId="0" xfId="0" applyFont="1" applyAlignment="1" applyProtection="1">
      <alignment wrapText="1"/>
    </xf>
    <xf numFmtId="0" fontId="2" fillId="7" borderId="2" xfId="0" applyFont="1" applyFill="1" applyBorder="1" applyAlignment="1" applyProtection="1">
      <alignment horizontal="center" vertical="center"/>
      <protection locked="0"/>
    </xf>
    <xf numFmtId="0" fontId="2" fillId="0" borderId="8" xfId="0" applyFont="1" applyBorder="1" applyAlignment="1" applyProtection="1">
      <alignment horizontal="center" vertical="center" wrapText="1"/>
    </xf>
    <xf numFmtId="0" fontId="0" fillId="0" borderId="8" xfId="0" applyFont="1" applyBorder="1" applyAlignment="1" applyProtection="1">
      <alignment horizontal="center" vertical="center"/>
    </xf>
    <xf numFmtId="0" fontId="0" fillId="0" borderId="0" xfId="0" applyAlignment="1">
      <alignment wrapText="1"/>
    </xf>
    <xf numFmtId="0" fontId="19" fillId="0" borderId="0" xfId="0" applyFont="1" applyAlignment="1">
      <alignment horizontal="left" vertical="center" wrapText="1"/>
    </xf>
    <xf numFmtId="0" fontId="0" fillId="0" borderId="0" xfId="0" applyAlignment="1" applyProtection="1">
      <alignment wrapText="1"/>
      <protection locked="0"/>
    </xf>
    <xf numFmtId="0" fontId="6" fillId="2" borderId="10" xfId="0" applyFont="1" applyFill="1" applyBorder="1" applyAlignment="1" applyProtection="1">
      <alignment horizontal="center" vertical="center" wrapText="1"/>
    </xf>
    <xf numFmtId="0" fontId="0" fillId="7" borderId="14" xfId="0" applyFill="1" applyBorder="1" applyAlignment="1" applyProtection="1">
      <alignment horizontal="center" vertical="center"/>
      <protection locked="0"/>
    </xf>
    <xf numFmtId="0" fontId="0" fillId="7" borderId="10" xfId="0" applyFill="1" applyBorder="1" applyAlignment="1" applyProtection="1">
      <alignment horizontal="center" vertical="center"/>
      <protection locked="0"/>
    </xf>
    <xf numFmtId="0" fontId="0" fillId="7" borderId="8" xfId="0" applyFill="1" applyBorder="1" applyAlignment="1" applyProtection="1">
      <alignment horizontal="center" vertical="center"/>
      <protection locked="0"/>
    </xf>
    <xf numFmtId="0" fontId="0" fillId="0" borderId="0" xfId="0" applyAlignment="1">
      <alignment horizontal="left" vertical="center" wrapText="1"/>
    </xf>
    <xf numFmtId="0" fontId="0" fillId="0" borderId="0" xfId="0" applyFont="1" applyAlignment="1">
      <alignment horizontal="center" vertical="center" wrapText="1"/>
    </xf>
    <xf numFmtId="49" fontId="0" fillId="4" borderId="0" xfId="0" applyNumberFormat="1" applyFill="1" applyBorder="1" applyAlignment="1">
      <alignment horizontal="center" vertical="center" wrapText="1"/>
    </xf>
    <xf numFmtId="49" fontId="0" fillId="0" borderId="0" xfId="0" applyNumberFormat="1" applyFill="1" applyBorder="1" applyAlignment="1">
      <alignment horizontal="center" vertical="center" wrapText="1"/>
    </xf>
    <xf numFmtId="0" fontId="0" fillId="4" borderId="0" xfId="0" applyNumberFormat="1" applyFill="1" applyAlignment="1">
      <alignment horizontal="center" vertical="center" wrapText="1"/>
    </xf>
    <xf numFmtId="164" fontId="0" fillId="7" borderId="8" xfId="0" applyNumberFormat="1" applyFont="1" applyFill="1" applyBorder="1" applyAlignment="1" applyProtection="1">
      <alignment horizontal="center" vertical="center" wrapText="1"/>
      <protection locked="0"/>
    </xf>
    <xf numFmtId="14" fontId="0" fillId="7" borderId="8" xfId="0" applyNumberFormat="1" applyFont="1" applyFill="1" applyBorder="1" applyAlignment="1" applyProtection="1">
      <alignment horizontal="center" vertical="center" wrapText="1"/>
      <protection locked="0"/>
    </xf>
    <xf numFmtId="165" fontId="0" fillId="7" borderId="8" xfId="0" applyNumberFormat="1" applyFont="1" applyFill="1" applyBorder="1" applyAlignment="1" applyProtection="1">
      <alignment horizontal="center" vertical="center" wrapText="1"/>
      <protection locked="0"/>
    </xf>
    <xf numFmtId="9" fontId="2" fillId="0" borderId="1" xfId="0" applyNumberFormat="1" applyFont="1" applyFill="1" applyBorder="1" applyAlignment="1" applyProtection="1">
      <alignment horizontal="center" vertical="center" wrapText="1"/>
    </xf>
    <xf numFmtId="9" fontId="0" fillId="7" borderId="8" xfId="0" applyNumberFormat="1" applyFont="1" applyFill="1" applyBorder="1" applyAlignment="1" applyProtection="1">
      <alignment horizontal="center" vertical="center" wrapText="1"/>
      <protection locked="0"/>
    </xf>
    <xf numFmtId="9" fontId="0" fillId="7" borderId="8" xfId="0" applyNumberFormat="1" applyFill="1" applyBorder="1" applyAlignment="1" applyProtection="1">
      <alignment horizontal="center" vertical="center" wrapText="1"/>
      <protection locked="0"/>
    </xf>
    <xf numFmtId="9" fontId="18" fillId="0" borderId="12" xfId="2" applyFont="1" applyBorder="1" applyAlignment="1" applyProtection="1">
      <alignment horizontal="center" vertical="center"/>
    </xf>
    <xf numFmtId="9" fontId="2" fillId="4" borderId="1" xfId="0" applyNumberFormat="1" applyFont="1" applyFill="1" applyBorder="1" applyAlignment="1" applyProtection="1">
      <alignment horizontal="center" vertical="center" wrapText="1"/>
    </xf>
    <xf numFmtId="9" fontId="13" fillId="0" borderId="1" xfId="0" applyNumberFormat="1" applyFont="1" applyFill="1" applyBorder="1" applyAlignment="1" applyProtection="1">
      <alignment horizontal="center" vertical="center" wrapText="1"/>
    </xf>
    <xf numFmtId="0" fontId="0" fillId="7" borderId="8" xfId="0" applyFont="1" applyFill="1" applyBorder="1" applyAlignment="1" applyProtection="1">
      <alignment wrapText="1"/>
      <protection locked="0"/>
    </xf>
    <xf numFmtId="0" fontId="0" fillId="7" borderId="8" xfId="0" applyFill="1" applyBorder="1" applyAlignment="1" applyProtection="1">
      <alignment wrapText="1"/>
      <protection locked="0"/>
    </xf>
    <xf numFmtId="0" fontId="0" fillId="0" borderId="0" xfId="0" applyFont="1" applyAlignment="1" applyProtection="1">
      <alignment horizontal="left" wrapText="1"/>
    </xf>
    <xf numFmtId="0" fontId="25" fillId="9" borderId="4" xfId="0" applyFont="1" applyFill="1" applyBorder="1" applyAlignment="1" applyProtection="1">
      <alignment horizontal="center" vertical="center"/>
    </xf>
    <xf numFmtId="0" fontId="2" fillId="7" borderId="21"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wrapText="1"/>
    </xf>
    <xf numFmtId="0" fontId="0" fillId="0" borderId="0" xfId="0" applyFont="1" applyFill="1" applyBorder="1" applyAlignment="1" applyProtection="1">
      <alignment horizontal="center" vertical="center"/>
    </xf>
    <xf numFmtId="0" fontId="0" fillId="0" borderId="0" xfId="0" applyFill="1" applyBorder="1" applyAlignment="1" applyProtection="1">
      <alignment vertical="top" wrapText="1"/>
      <protection locked="0"/>
    </xf>
    <xf numFmtId="14" fontId="0" fillId="0" borderId="0" xfId="0" applyNumberFormat="1" applyFill="1" applyBorder="1" applyAlignment="1" applyProtection="1">
      <alignment horizontal="center" vertical="center" wrapText="1"/>
      <protection locked="0"/>
    </xf>
    <xf numFmtId="0" fontId="0" fillId="0" borderId="0" xfId="0" applyFill="1" applyBorder="1" applyAlignment="1" applyProtection="1">
      <alignment horizontal="center" vertical="top" wrapText="1"/>
    </xf>
    <xf numFmtId="0" fontId="0" fillId="0" borderId="0" xfId="0"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0" fillId="0" borderId="4" xfId="0" applyBorder="1" applyAlignment="1" applyProtection="1">
      <alignment vertical="center"/>
    </xf>
    <xf numFmtId="0" fontId="0" fillId="0" borderId="4" xfId="0" applyFill="1" applyBorder="1" applyAlignment="1" applyProtection="1">
      <alignment vertical="center"/>
    </xf>
    <xf numFmtId="0" fontId="0" fillId="0" borderId="6" xfId="0" applyBorder="1" applyAlignment="1" applyProtection="1">
      <alignment vertical="center"/>
    </xf>
    <xf numFmtId="0" fontId="0" fillId="0" borderId="9" xfId="0" applyBorder="1" applyAlignment="1" applyProtection="1">
      <alignment horizontal="center" vertical="center"/>
    </xf>
    <xf numFmtId="0" fontId="0" fillId="0" borderId="12" xfId="0" applyBorder="1" applyAlignment="1" applyProtection="1">
      <alignment vertical="center"/>
    </xf>
    <xf numFmtId="0" fontId="0" fillId="0" borderId="12" xfId="0" applyBorder="1" applyAlignment="1" applyProtection="1">
      <alignment horizontal="center" vertical="center"/>
    </xf>
    <xf numFmtId="0" fontId="2" fillId="7" borderId="18" xfId="0" applyFont="1" applyFill="1" applyBorder="1" applyAlignment="1" applyProtection="1">
      <alignment horizontal="center" vertical="center"/>
      <protection locked="0"/>
    </xf>
    <xf numFmtId="0" fontId="4" fillId="0" borderId="19" xfId="0" applyFont="1" applyBorder="1" applyAlignment="1" applyProtection="1">
      <alignment horizontal="centerContinuous" vertical="center" wrapText="1"/>
    </xf>
    <xf numFmtId="0" fontId="0" fillId="0" borderId="19" xfId="0" applyFont="1" applyBorder="1" applyAlignment="1" applyProtection="1">
      <alignment horizontal="centerContinuous"/>
    </xf>
    <xf numFmtId="0" fontId="0" fillId="0" borderId="19" xfId="0" applyFont="1" applyBorder="1" applyProtection="1"/>
    <xf numFmtId="0" fontId="0" fillId="0" borderId="20" xfId="0" applyFont="1" applyBorder="1" applyProtection="1"/>
    <xf numFmtId="0" fontId="0" fillId="0" borderId="11" xfId="0" applyBorder="1" applyAlignment="1" applyProtection="1">
      <alignment horizontal="center" vertical="center" wrapText="1"/>
    </xf>
    <xf numFmtId="0" fontId="0" fillId="0" borderId="11" xfId="0" applyBorder="1" applyAlignment="1" applyProtection="1">
      <alignment horizontal="left" vertical="center" wrapText="1"/>
    </xf>
    <xf numFmtId="0" fontId="0" fillId="0" borderId="3" xfId="0" applyFont="1" applyBorder="1" applyAlignment="1" applyProtection="1">
      <alignment vertical="center"/>
    </xf>
    <xf numFmtId="0" fontId="0" fillId="0" borderId="0" xfId="0" applyFont="1" applyAlignment="1" applyProtection="1">
      <alignment vertical="center"/>
    </xf>
    <xf numFmtId="0" fontId="13" fillId="3" borderId="7" xfId="0" applyFont="1" applyFill="1" applyBorder="1" applyAlignment="1" applyProtection="1"/>
    <xf numFmtId="0" fontId="2" fillId="3" borderId="6" xfId="0" applyFont="1" applyFill="1" applyBorder="1" applyAlignment="1" applyProtection="1"/>
    <xf numFmtId="0" fontId="2" fillId="3" borderId="10" xfId="0" applyFont="1" applyFill="1" applyBorder="1" applyAlignment="1" applyProtection="1"/>
    <xf numFmtId="0" fontId="0" fillId="0" borderId="4" xfId="0" applyFont="1" applyBorder="1" applyAlignment="1" applyProtection="1">
      <alignment vertical="center" wrapText="1"/>
    </xf>
    <xf numFmtId="0" fontId="0" fillId="0" borderId="14" xfId="0" applyFont="1" applyBorder="1" applyAlignment="1" applyProtection="1">
      <alignment vertical="center" wrapText="1"/>
    </xf>
    <xf numFmtId="0" fontId="4" fillId="0" borderId="1" xfId="0" applyFont="1" applyBorder="1" applyAlignment="1" applyProtection="1">
      <alignment horizontal="center" vertical="center" wrapText="1"/>
    </xf>
    <xf numFmtId="0" fontId="4" fillId="0" borderId="15" xfId="0" applyFont="1" applyBorder="1" applyAlignment="1" applyProtection="1">
      <alignment horizontal="center" vertical="center" wrapText="1"/>
    </xf>
    <xf numFmtId="0" fontId="2" fillId="3" borderId="7" xfId="0" applyFont="1" applyFill="1" applyBorder="1" applyAlignment="1" applyProtection="1">
      <alignment horizontal="center" vertical="center"/>
    </xf>
    <xf numFmtId="0" fontId="2" fillId="3" borderId="6" xfId="0" applyFont="1" applyFill="1" applyBorder="1" applyAlignment="1" applyProtection="1">
      <alignment horizontal="center" vertical="center"/>
    </xf>
    <xf numFmtId="0" fontId="2" fillId="3" borderId="10" xfId="0" applyFont="1" applyFill="1" applyBorder="1" applyAlignment="1" applyProtection="1">
      <alignment horizontal="center" vertical="center"/>
    </xf>
    <xf numFmtId="0" fontId="2" fillId="7" borderId="7" xfId="0" applyFont="1" applyFill="1" applyBorder="1" applyAlignment="1" applyProtection="1">
      <alignment vertical="top" wrapText="1"/>
      <protection locked="0"/>
    </xf>
    <xf numFmtId="0" fontId="2" fillId="7" borderId="6" xfId="0" applyFont="1" applyFill="1" applyBorder="1" applyAlignment="1" applyProtection="1">
      <alignment vertical="top" wrapText="1"/>
      <protection locked="0"/>
    </xf>
    <xf numFmtId="0" fontId="2" fillId="7" borderId="10" xfId="0" applyFont="1" applyFill="1" applyBorder="1" applyAlignment="1" applyProtection="1">
      <alignment vertical="top" wrapText="1"/>
      <protection locked="0"/>
    </xf>
    <xf numFmtId="0" fontId="2" fillId="0" borderId="7" xfId="0" applyFont="1" applyBorder="1" applyAlignment="1" applyProtection="1">
      <alignment horizontal="center" vertical="center" wrapText="1"/>
    </xf>
    <xf numFmtId="0" fontId="2" fillId="0" borderId="6" xfId="0" applyFont="1" applyBorder="1" applyAlignment="1" applyProtection="1">
      <alignment horizontal="center" vertical="center" wrapText="1"/>
    </xf>
    <xf numFmtId="0" fontId="2" fillId="0" borderId="10" xfId="0" applyFont="1" applyBorder="1" applyAlignment="1" applyProtection="1">
      <alignment horizontal="center" vertical="center" wrapText="1"/>
    </xf>
    <xf numFmtId="0" fontId="6" fillId="2" borderId="7" xfId="0" applyFont="1" applyFill="1" applyBorder="1" applyAlignment="1" applyProtection="1">
      <alignment horizontal="center" vertical="center" wrapText="1"/>
    </xf>
    <xf numFmtId="0" fontId="6" fillId="2" borderId="6" xfId="0" applyFont="1" applyFill="1" applyBorder="1" applyAlignment="1" applyProtection="1">
      <alignment horizontal="center" vertical="center" wrapText="1"/>
    </xf>
    <xf numFmtId="0" fontId="0" fillId="0" borderId="0" xfId="0" applyFont="1" applyAlignment="1" applyProtection="1">
      <alignment horizontal="left" wrapText="1"/>
    </xf>
    <xf numFmtId="0" fontId="0" fillId="0" borderId="7" xfId="0" applyFont="1" applyBorder="1" applyAlignment="1" applyProtection="1">
      <alignment horizontal="center" vertical="center" wrapText="1"/>
    </xf>
    <xf numFmtId="0" fontId="0" fillId="0" borderId="6" xfId="0" applyFont="1" applyBorder="1" applyAlignment="1" applyProtection="1">
      <alignment horizontal="center" vertical="center" wrapText="1"/>
    </xf>
    <xf numFmtId="0" fontId="0" fillId="0" borderId="10" xfId="0" applyFont="1" applyBorder="1" applyAlignment="1" applyProtection="1">
      <alignment horizontal="center" vertical="center" wrapText="1"/>
    </xf>
    <xf numFmtId="0" fontId="2" fillId="7" borderId="0" xfId="0" applyFont="1" applyFill="1" applyAlignment="1" applyProtection="1">
      <alignment horizontal="center" vertical="center" wrapText="1"/>
    </xf>
    <xf numFmtId="0" fontId="0" fillId="0" borderId="3" xfId="0" applyFont="1" applyBorder="1" applyAlignment="1" applyProtection="1">
      <alignment horizontal="left" vertical="top" wrapText="1"/>
    </xf>
    <xf numFmtId="0" fontId="0" fillId="0" borderId="0" xfId="0" applyBorder="1" applyAlignment="1" applyProtection="1">
      <alignment horizontal="left" vertical="top" wrapText="1"/>
    </xf>
    <xf numFmtId="0" fontId="0" fillId="0" borderId="3" xfId="0" applyBorder="1" applyAlignment="1" applyProtection="1">
      <alignment horizontal="left" vertical="top" wrapText="1"/>
    </xf>
    <xf numFmtId="0" fontId="0" fillId="7" borderId="5" xfId="0" applyFont="1" applyFill="1" applyBorder="1" applyAlignment="1" applyProtection="1">
      <alignment vertical="top" wrapText="1"/>
      <protection locked="0"/>
    </xf>
    <xf numFmtId="0" fontId="0" fillId="7" borderId="4" xfId="0" applyFill="1" applyBorder="1" applyAlignment="1" applyProtection="1">
      <alignment wrapText="1"/>
      <protection locked="0"/>
    </xf>
    <xf numFmtId="0" fontId="0" fillId="7" borderId="14" xfId="0" applyFill="1" applyBorder="1" applyAlignment="1" applyProtection="1">
      <alignment wrapText="1"/>
      <protection locked="0"/>
    </xf>
    <xf numFmtId="0" fontId="0" fillId="7" borderId="2" xfId="0" applyFill="1" applyBorder="1" applyAlignment="1" applyProtection="1">
      <alignment wrapText="1"/>
      <protection locked="0"/>
    </xf>
    <xf numFmtId="0" fontId="0" fillId="7" borderId="1" xfId="0" applyFill="1" applyBorder="1" applyAlignment="1" applyProtection="1">
      <alignment wrapText="1"/>
      <protection locked="0"/>
    </xf>
    <xf numFmtId="0" fontId="0" fillId="7" borderId="15" xfId="0" applyFill="1" applyBorder="1" applyAlignment="1" applyProtection="1">
      <alignment wrapText="1"/>
      <protection locked="0"/>
    </xf>
    <xf numFmtId="0" fontId="0" fillId="0" borderId="3" xfId="0" applyFont="1" applyBorder="1" applyAlignment="1" applyProtection="1">
      <alignment vertical="top" wrapText="1"/>
    </xf>
    <xf numFmtId="0" fontId="0" fillId="0" borderId="0" xfId="0" applyBorder="1" applyAlignment="1" applyProtection="1">
      <alignment vertical="top" wrapText="1"/>
    </xf>
    <xf numFmtId="0" fontId="0" fillId="7" borderId="7" xfId="0" applyFont="1" applyFill="1" applyBorder="1" applyAlignment="1" applyProtection="1">
      <alignment vertical="top" wrapText="1"/>
      <protection locked="0"/>
    </xf>
    <xf numFmtId="0" fontId="0" fillId="7" borderId="6" xfId="0" applyFont="1" applyFill="1" applyBorder="1" applyAlignment="1" applyProtection="1">
      <alignment vertical="top" wrapText="1"/>
      <protection locked="0"/>
    </xf>
    <xf numFmtId="0" fontId="0" fillId="7" borderId="10" xfId="0" applyFont="1" applyFill="1" applyBorder="1" applyAlignment="1" applyProtection="1">
      <alignment vertical="top" wrapText="1"/>
      <protection locked="0"/>
    </xf>
    <xf numFmtId="0" fontId="2" fillId="0" borderId="5" xfId="0" applyFont="1" applyBorder="1" applyAlignment="1" applyProtection="1">
      <alignment horizontal="left" vertical="center" wrapText="1"/>
    </xf>
    <xf numFmtId="0" fontId="0" fillId="0" borderId="4" xfId="0" applyFont="1" applyBorder="1" applyAlignment="1" applyProtection="1">
      <alignment horizontal="left" vertical="center" wrapText="1"/>
    </xf>
    <xf numFmtId="0" fontId="0" fillId="0" borderId="14" xfId="0" applyFont="1" applyBorder="1" applyAlignment="1" applyProtection="1">
      <alignment horizontal="left" vertical="center" wrapText="1"/>
    </xf>
    <xf numFmtId="0" fontId="0" fillId="0" borderId="4" xfId="0" applyBorder="1" applyAlignment="1" applyProtection="1">
      <alignment vertical="center" wrapText="1"/>
    </xf>
    <xf numFmtId="0" fontId="0" fillId="0" borderId="14" xfId="0" applyBorder="1" applyAlignment="1" applyProtection="1">
      <alignment vertical="center" wrapText="1"/>
    </xf>
    <xf numFmtId="0" fontId="0" fillId="0" borderId="4" xfId="0" applyBorder="1" applyAlignment="1" applyProtection="1">
      <alignment vertical="top" wrapText="1"/>
    </xf>
    <xf numFmtId="0" fontId="0" fillId="0" borderId="14" xfId="0" applyBorder="1" applyAlignment="1" applyProtection="1">
      <alignment vertical="top" wrapText="1"/>
    </xf>
    <xf numFmtId="49" fontId="13" fillId="7" borderId="6" xfId="0" applyNumberFormat="1" applyFont="1" applyFill="1" applyBorder="1" applyAlignment="1" applyProtection="1">
      <alignment horizontal="left"/>
      <protection locked="0"/>
    </xf>
    <xf numFmtId="0" fontId="0" fillId="7" borderId="6" xfId="0" applyFill="1" applyBorder="1" applyAlignment="1" applyProtection="1">
      <protection locked="0"/>
    </xf>
    <xf numFmtId="0" fontId="0" fillId="7" borderId="10" xfId="0" applyFill="1" applyBorder="1" applyAlignment="1" applyProtection="1">
      <protection locked="0"/>
    </xf>
    <xf numFmtId="0" fontId="0" fillId="0" borderId="7" xfId="0" applyFill="1" applyBorder="1" applyAlignment="1" applyProtection="1"/>
    <xf numFmtId="0" fontId="0" fillId="0" borderId="6" xfId="0" applyBorder="1" applyAlignment="1" applyProtection="1"/>
    <xf numFmtId="0" fontId="12" fillId="7" borderId="6" xfId="0" applyNumberFormat="1" applyFont="1" applyFill="1" applyBorder="1" applyAlignment="1" applyProtection="1">
      <alignment horizontal="left"/>
      <protection locked="0"/>
    </xf>
    <xf numFmtId="0" fontId="0" fillId="7" borderId="6" xfId="0" applyNumberFormat="1" applyFill="1" applyBorder="1" applyAlignment="1" applyProtection="1">
      <protection locked="0"/>
    </xf>
    <xf numFmtId="0" fontId="0" fillId="7" borderId="10" xfId="0" applyNumberFormat="1" applyFill="1" applyBorder="1" applyAlignment="1" applyProtection="1">
      <protection locked="0"/>
    </xf>
    <xf numFmtId="0" fontId="2" fillId="0" borderId="0" xfId="0" applyFont="1" applyFill="1" applyBorder="1" applyAlignment="1" applyProtection="1">
      <alignment vertical="top" wrapText="1"/>
      <protection locked="0"/>
    </xf>
    <xf numFmtId="0" fontId="2" fillId="0" borderId="18" xfId="0" applyFont="1" applyBorder="1" applyAlignment="1" applyProtection="1">
      <alignment horizontal="center" wrapText="1"/>
    </xf>
    <xf numFmtId="0" fontId="2" fillId="0" borderId="19" xfId="0" applyFont="1" applyBorder="1" applyAlignment="1" applyProtection="1">
      <alignment horizontal="center" wrapText="1"/>
    </xf>
    <xf numFmtId="0" fontId="0" fillId="7" borderId="19" xfId="0" applyFont="1" applyFill="1" applyBorder="1" applyAlignment="1" applyProtection="1">
      <alignment horizontal="center" vertical="center" wrapText="1"/>
      <protection locked="0"/>
    </xf>
    <xf numFmtId="0" fontId="0" fillId="7" borderId="2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xf>
    <xf numFmtId="0" fontId="13" fillId="0" borderId="0" xfId="0" applyFont="1" applyFill="1" applyBorder="1" applyAlignment="1" applyProtection="1">
      <alignment horizontal="left" vertical="center"/>
    </xf>
    <xf numFmtId="0" fontId="13" fillId="3" borderId="9" xfId="0" applyFont="1" applyFill="1" applyBorder="1" applyAlignment="1" applyProtection="1">
      <alignment vertical="center"/>
    </xf>
    <xf numFmtId="0" fontId="4" fillId="0" borderId="19" xfId="0" applyFont="1" applyBorder="1" applyAlignment="1" applyProtection="1">
      <alignment horizontal="center" vertical="center" wrapText="1"/>
    </xf>
    <xf numFmtId="0" fontId="4" fillId="0" borderId="20" xfId="0" applyFont="1" applyBorder="1" applyAlignment="1" applyProtection="1">
      <alignment horizontal="center" vertical="center" wrapText="1"/>
    </xf>
    <xf numFmtId="0" fontId="0" fillId="0" borderId="3" xfId="0" applyFont="1" applyBorder="1" applyAlignment="1" applyProtection="1">
      <alignment horizontal="center"/>
    </xf>
    <xf numFmtId="0" fontId="0" fillId="0" borderId="0" xfId="0" applyFont="1" applyBorder="1" applyAlignment="1" applyProtection="1">
      <alignment horizontal="center"/>
    </xf>
    <xf numFmtId="14" fontId="13" fillId="0" borderId="0" xfId="0" applyNumberFormat="1" applyFont="1" applyFill="1" applyBorder="1" applyAlignment="1" applyProtection="1">
      <alignment horizontal="center" vertical="center"/>
    </xf>
    <xf numFmtId="0" fontId="4" fillId="0" borderId="1" xfId="0" applyFont="1" applyBorder="1" applyAlignment="1">
      <alignment horizontal="center" vertical="center" wrapText="1"/>
    </xf>
    <xf numFmtId="0" fontId="4" fillId="0" borderId="15" xfId="0" applyFont="1" applyBorder="1" applyAlignment="1">
      <alignment horizontal="center" vertical="center" wrapText="1"/>
    </xf>
    <xf numFmtId="0" fontId="6" fillId="2" borderId="0" xfId="0" applyFont="1" applyFill="1" applyBorder="1" applyAlignment="1">
      <alignment horizontal="center" vertical="center"/>
    </xf>
    <xf numFmtId="0" fontId="0" fillId="0" borderId="0" xfId="0" applyBorder="1" applyAlignment="1"/>
    <xf numFmtId="0" fontId="2" fillId="0" borderId="0" xfId="0" applyFont="1" applyAlignment="1">
      <alignment horizontal="left" wrapText="1"/>
    </xf>
    <xf numFmtId="0" fontId="2" fillId="0" borderId="0" xfId="0" applyFont="1" applyAlignment="1">
      <alignment horizontal="left"/>
    </xf>
    <xf numFmtId="0" fontId="0" fillId="6" borderId="11" xfId="0" applyFont="1" applyFill="1" applyBorder="1" applyAlignment="1"/>
    <xf numFmtId="0" fontId="0" fillId="6" borderId="9" xfId="0" applyFill="1" applyBorder="1" applyAlignment="1"/>
    <xf numFmtId="0" fontId="0" fillId="0" borderId="7" xfId="0" applyFont="1" applyBorder="1" applyAlignment="1">
      <alignment horizontal="left" vertical="top" wrapText="1"/>
    </xf>
    <xf numFmtId="0" fontId="0" fillId="0" borderId="6" xfId="0" applyBorder="1" applyAlignment="1">
      <alignment horizontal="left" vertical="top" wrapText="1"/>
    </xf>
    <xf numFmtId="0" fontId="0" fillId="0" borderId="10" xfId="0" applyBorder="1" applyAlignment="1">
      <alignment horizontal="left" vertical="top" wrapText="1"/>
    </xf>
    <xf numFmtId="42" fontId="0" fillId="7" borderId="7" xfId="0" applyNumberFormat="1" applyFont="1" applyFill="1" applyBorder="1" applyAlignment="1" applyProtection="1">
      <alignment horizontal="left" vertical="top" wrapText="1"/>
      <protection locked="0"/>
    </xf>
    <xf numFmtId="42" fontId="0" fillId="7" borderId="10" xfId="0" applyNumberFormat="1" applyFill="1" applyBorder="1" applyAlignment="1" applyProtection="1">
      <alignment horizontal="left" vertical="top" wrapText="1"/>
      <protection locked="0"/>
    </xf>
    <xf numFmtId="0" fontId="13" fillId="0" borderId="7" xfId="0" applyFont="1" applyFill="1" applyBorder="1" applyAlignment="1">
      <alignment horizontal="left" vertical="top" wrapText="1"/>
    </xf>
    <xf numFmtId="0" fontId="12" fillId="0" borderId="6" xfId="0" applyFont="1" applyFill="1" applyBorder="1" applyAlignment="1">
      <alignment horizontal="left" vertical="top" wrapText="1"/>
    </xf>
    <xf numFmtId="0" fontId="12" fillId="0" borderId="6" xfId="0" applyFont="1" applyFill="1" applyBorder="1" applyAlignment="1"/>
    <xf numFmtId="0" fontId="12" fillId="0" borderId="10" xfId="0" applyFont="1" applyFill="1" applyBorder="1" applyAlignment="1"/>
    <xf numFmtId="0" fontId="0" fillId="0" borderId="7" xfId="0" applyFont="1" applyBorder="1" applyAlignment="1"/>
    <xf numFmtId="0" fontId="0" fillId="0" borderId="6" xfId="0" applyBorder="1" applyAlignment="1"/>
    <xf numFmtId="0" fontId="0" fillId="0" borderId="10" xfId="0" applyBorder="1" applyAlignment="1"/>
    <xf numFmtId="0" fontId="2" fillId="0" borderId="8" xfId="0" applyFont="1" applyBorder="1" applyAlignment="1">
      <alignment horizontal="center" vertical="center"/>
    </xf>
    <xf numFmtId="164" fontId="0" fillId="7" borderId="8" xfId="0" applyNumberFormat="1" applyFont="1" applyFill="1" applyBorder="1" applyAlignment="1" applyProtection="1">
      <alignment wrapText="1"/>
      <protection locked="0"/>
    </xf>
    <xf numFmtId="164" fontId="0" fillId="7" borderId="8" xfId="0" applyNumberFormat="1" applyFill="1" applyBorder="1" applyAlignment="1" applyProtection="1">
      <alignment wrapText="1"/>
      <protection locked="0"/>
    </xf>
    <xf numFmtId="42" fontId="0" fillId="7" borderId="8" xfId="0" applyNumberFormat="1" applyFont="1" applyFill="1" applyBorder="1" applyAlignment="1" applyProtection="1">
      <alignment horizontal="left" vertical="top" wrapText="1"/>
      <protection locked="0"/>
    </xf>
    <xf numFmtId="42" fontId="0" fillId="7" borderId="8" xfId="0" applyNumberFormat="1" applyFill="1" applyBorder="1" applyAlignment="1" applyProtection="1">
      <alignment horizontal="left" vertical="top" wrapText="1"/>
      <protection locked="0"/>
    </xf>
    <xf numFmtId="0" fontId="0" fillId="0" borderId="8" xfId="0" applyFont="1" applyBorder="1" applyAlignment="1">
      <alignment horizontal="left" vertical="top" wrapText="1"/>
    </xf>
    <xf numFmtId="1" fontId="0" fillId="7" borderId="8" xfId="0" applyNumberFormat="1" applyFont="1" applyFill="1" applyBorder="1" applyAlignment="1" applyProtection="1">
      <alignment wrapText="1"/>
      <protection locked="0"/>
    </xf>
    <xf numFmtId="1" fontId="0" fillId="7" borderId="8" xfId="0" applyNumberFormat="1" applyFill="1" applyBorder="1" applyAlignment="1" applyProtection="1">
      <alignment wrapText="1"/>
      <protection locked="0"/>
    </xf>
    <xf numFmtId="0" fontId="2" fillId="0" borderId="8" xfId="0" applyFont="1" applyBorder="1" applyAlignment="1">
      <alignment horizontal="center" vertical="top" wrapText="1"/>
    </xf>
    <xf numFmtId="0" fontId="0" fillId="0" borderId="8" xfId="0" applyBorder="1" applyAlignment="1">
      <alignment horizontal="center" vertical="top" wrapText="1"/>
    </xf>
    <xf numFmtId="0" fontId="0" fillId="0" borderId="8" xfId="0" applyBorder="1" applyAlignment="1">
      <alignment horizontal="left" vertical="top" wrapText="1"/>
    </xf>
    <xf numFmtId="42" fontId="0" fillId="4" borderId="7" xfId="0" applyNumberFormat="1" applyFont="1" applyFill="1" applyBorder="1" applyAlignment="1" applyProtection="1">
      <alignment horizontal="left" vertical="top" wrapText="1"/>
    </xf>
    <xf numFmtId="42" fontId="0" fillId="4" borderId="10" xfId="0" applyNumberFormat="1" applyFill="1" applyBorder="1" applyAlignment="1" applyProtection="1">
      <alignment horizontal="left" vertical="top" wrapText="1"/>
    </xf>
    <xf numFmtId="0" fontId="0" fillId="0" borderId="3" xfId="0" applyFill="1" applyBorder="1" applyAlignment="1">
      <alignment horizontal="left" wrapText="1"/>
    </xf>
    <xf numFmtId="0" fontId="0" fillId="0" borderId="0" xfId="0" applyFont="1" applyFill="1" applyBorder="1" applyAlignment="1">
      <alignment horizontal="left" wrapText="1"/>
    </xf>
    <xf numFmtId="0" fontId="0" fillId="0" borderId="0" xfId="0" applyFill="1" applyBorder="1" applyAlignment="1"/>
    <xf numFmtId="0" fontId="0" fillId="0" borderId="13" xfId="0" applyFill="1" applyBorder="1" applyAlignment="1"/>
    <xf numFmtId="42" fontId="0" fillId="7" borderId="11" xfId="0" applyNumberFormat="1" applyFont="1" applyFill="1" applyBorder="1" applyAlignment="1" applyProtection="1">
      <alignment horizontal="left" vertical="top" wrapText="1"/>
      <protection locked="0"/>
    </xf>
    <xf numFmtId="42" fontId="0" fillId="7" borderId="11" xfId="0" applyNumberFormat="1" applyFill="1" applyBorder="1" applyAlignment="1" applyProtection="1">
      <alignment horizontal="left" vertical="top" wrapText="1"/>
      <protection locked="0"/>
    </xf>
    <xf numFmtId="10" fontId="2" fillId="0" borderId="8" xfId="0" applyNumberFormat="1" applyFont="1" applyFill="1" applyBorder="1" applyAlignment="1" applyProtection="1">
      <alignment horizontal="right" vertical="center" wrapText="1"/>
    </xf>
    <xf numFmtId="0" fontId="2" fillId="0" borderId="8" xfId="0" applyFont="1" applyBorder="1" applyAlignment="1">
      <alignment horizontal="right" vertical="center" wrapText="1"/>
    </xf>
    <xf numFmtId="0" fontId="2" fillId="0" borderId="8" xfId="0" applyFont="1" applyBorder="1" applyAlignment="1">
      <alignment horizontal="right" vertical="center"/>
    </xf>
    <xf numFmtId="0" fontId="0" fillId="0" borderId="11" xfId="0" applyFont="1" applyBorder="1" applyAlignment="1">
      <alignment horizontal="left" vertical="top" wrapText="1"/>
    </xf>
    <xf numFmtId="0" fontId="0" fillId="0" borderId="11" xfId="0" applyBorder="1" applyAlignment="1">
      <alignment horizontal="left" vertical="top" wrapText="1"/>
    </xf>
    <xf numFmtId="0" fontId="6" fillId="2" borderId="0" xfId="0" applyFont="1" applyFill="1" applyBorder="1" applyAlignment="1" applyProtection="1">
      <alignment horizontal="center" vertical="center"/>
    </xf>
    <xf numFmtId="0" fontId="0" fillId="0" borderId="0" xfId="0" applyBorder="1" applyAlignment="1" applyProtection="1"/>
    <xf numFmtId="0" fontId="2" fillId="0" borderId="0" xfId="0" applyFont="1" applyFill="1" applyAlignment="1" applyProtection="1">
      <alignment horizontal="left" vertical="center" wrapText="1"/>
    </xf>
    <xf numFmtId="0" fontId="2" fillId="0" borderId="0" xfId="0" applyFont="1" applyFill="1" applyAlignment="1" applyProtection="1">
      <alignment horizontal="left" vertical="center"/>
    </xf>
    <xf numFmtId="0" fontId="0" fillId="0" borderId="8" xfId="0" applyFont="1" applyBorder="1" applyAlignment="1" applyProtection="1">
      <alignment horizontal="left" vertical="center" wrapText="1"/>
    </xf>
    <xf numFmtId="0" fontId="0" fillId="0" borderId="8" xfId="0" applyBorder="1" applyAlignment="1" applyProtection="1">
      <alignment horizontal="left" vertical="center" wrapText="1"/>
    </xf>
    <xf numFmtId="164" fontId="0" fillId="7" borderId="7" xfId="0" applyNumberFormat="1" applyFont="1" applyFill="1" applyBorder="1" applyAlignment="1" applyProtection="1">
      <alignment horizontal="center" vertical="center" wrapText="1"/>
      <protection locked="0"/>
    </xf>
    <xf numFmtId="0" fontId="0" fillId="7" borderId="10" xfId="0" applyFill="1" applyBorder="1" applyAlignment="1" applyProtection="1">
      <alignment horizontal="center" vertical="center" wrapText="1"/>
      <protection locked="0"/>
    </xf>
    <xf numFmtId="0" fontId="0" fillId="0" borderId="7" xfId="0" applyFont="1" applyFill="1" applyBorder="1" applyAlignment="1" applyProtection="1">
      <alignment vertical="center"/>
    </xf>
    <xf numFmtId="0" fontId="0" fillId="0" borderId="6" xfId="0" applyFill="1" applyBorder="1" applyAlignment="1" applyProtection="1">
      <alignment vertical="center"/>
    </xf>
    <xf numFmtId="0" fontId="0" fillId="0" borderId="10" xfId="0" applyFill="1" applyBorder="1" applyAlignment="1" applyProtection="1">
      <alignment vertical="center"/>
    </xf>
    <xf numFmtId="0" fontId="2" fillId="0" borderId="8" xfId="0" applyFont="1" applyBorder="1" applyAlignment="1" applyProtection="1">
      <alignment horizontal="center" vertical="center" wrapText="1"/>
    </xf>
    <xf numFmtId="0" fontId="0" fillId="0" borderId="8" xfId="0" applyBorder="1" applyAlignment="1" applyProtection="1">
      <alignment horizontal="center" vertical="center" wrapText="1"/>
    </xf>
    <xf numFmtId="0" fontId="2" fillId="0" borderId="8" xfId="0" applyFont="1" applyBorder="1" applyAlignment="1" applyProtection="1">
      <alignment horizontal="center" vertical="center"/>
    </xf>
    <xf numFmtId="0" fontId="2" fillId="0" borderId="7" xfId="0" applyFont="1" applyFill="1" applyBorder="1" applyAlignment="1" applyProtection="1">
      <alignment horizontal="left" vertical="top" wrapText="1"/>
    </xf>
    <xf numFmtId="0" fontId="0" fillId="0" borderId="6" xfId="0" applyFill="1" applyBorder="1" applyAlignment="1" applyProtection="1"/>
    <xf numFmtId="0" fontId="0" fillId="0" borderId="10" xfId="0" applyFill="1" applyBorder="1" applyAlignment="1" applyProtection="1"/>
    <xf numFmtId="0" fontId="0" fillId="0" borderId="7" xfId="0" applyFont="1" applyBorder="1" applyAlignment="1" applyProtection="1">
      <alignment horizontal="left" vertical="center" wrapText="1"/>
    </xf>
    <xf numFmtId="0" fontId="0" fillId="0" borderId="6" xfId="0" applyBorder="1" applyAlignment="1" applyProtection="1">
      <alignment vertical="center" wrapText="1"/>
    </xf>
    <xf numFmtId="0" fontId="0" fillId="0" borderId="10" xfId="0" applyBorder="1" applyAlignment="1" applyProtection="1">
      <alignment vertical="center" wrapText="1"/>
    </xf>
    <xf numFmtId="0" fontId="0" fillId="0" borderId="13" xfId="0" applyBorder="1" applyAlignment="1" applyProtection="1">
      <alignment horizontal="left" vertical="top" wrapText="1"/>
    </xf>
    <xf numFmtId="9" fontId="0" fillId="0" borderId="3" xfId="0" applyNumberFormat="1" applyFont="1" applyBorder="1" applyAlignment="1" applyProtection="1">
      <alignment horizontal="left" vertical="top" wrapText="1"/>
    </xf>
    <xf numFmtId="0" fontId="2" fillId="0" borderId="2" xfId="0" applyFont="1" applyBorder="1" applyAlignment="1" applyProtection="1">
      <alignment horizontal="center" wrapText="1"/>
    </xf>
    <xf numFmtId="0" fontId="2" fillId="0" borderId="1" xfId="0" applyFont="1" applyBorder="1" applyAlignment="1" applyProtection="1">
      <alignment horizontal="center" wrapText="1"/>
    </xf>
    <xf numFmtId="0" fontId="2" fillId="0" borderId="2" xfId="0" applyFont="1" applyBorder="1" applyAlignment="1" applyProtection="1">
      <alignment horizontal="center" vertical="center" wrapText="1"/>
    </xf>
    <xf numFmtId="0" fontId="2" fillId="0" borderId="1" xfId="0" applyFont="1" applyBorder="1" applyAlignment="1" applyProtection="1">
      <alignment horizontal="center" vertical="center" wrapText="1"/>
    </xf>
    <xf numFmtId="1" fontId="0" fillId="0" borderId="7" xfId="0" applyNumberFormat="1" applyFont="1" applyFill="1" applyBorder="1" applyAlignment="1" applyProtection="1">
      <alignment horizontal="center" vertical="center" wrapText="1"/>
    </xf>
    <xf numFmtId="1" fontId="0" fillId="0" borderId="10" xfId="0" applyNumberFormat="1" applyFont="1" applyFill="1" applyBorder="1" applyAlignment="1" applyProtection="1">
      <alignment horizontal="center" vertical="center" wrapText="1"/>
    </xf>
    <xf numFmtId="0" fontId="0" fillId="0" borderId="5" xfId="0" applyBorder="1" applyAlignment="1" applyProtection="1">
      <alignment horizontal="left" vertical="center" wrapText="1"/>
    </xf>
    <xf numFmtId="0" fontId="0" fillId="0" borderId="4" xfId="0" applyBorder="1" applyAlignment="1" applyProtection="1">
      <alignment horizontal="left" vertical="center"/>
    </xf>
    <xf numFmtId="0" fontId="0" fillId="0" borderId="14" xfId="0" applyBorder="1" applyAlignment="1" applyProtection="1">
      <alignment horizontal="left" vertical="center"/>
    </xf>
    <xf numFmtId="0" fontId="2" fillId="3" borderId="7" xfId="0" applyFont="1" applyFill="1" applyBorder="1" applyAlignment="1" applyProtection="1">
      <alignment vertical="center"/>
    </xf>
    <xf numFmtId="0" fontId="0" fillId="3" borderId="6" xfId="0" applyFill="1" applyBorder="1" applyAlignment="1" applyProtection="1">
      <alignment vertical="center"/>
    </xf>
    <xf numFmtId="0" fontId="0" fillId="3" borderId="10" xfId="0" applyFill="1" applyBorder="1" applyAlignment="1" applyProtection="1">
      <alignment vertical="center"/>
    </xf>
    <xf numFmtId="0" fontId="0" fillId="0" borderId="0" xfId="0" applyAlignment="1" applyProtection="1"/>
    <xf numFmtId="0" fontId="0" fillId="0" borderId="13" xfId="0" applyBorder="1" applyAlignment="1" applyProtection="1"/>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0" fillId="0" borderId="0" xfId="0" applyAlignment="1">
      <alignment horizontal="left" vertical="top" wrapText="1"/>
    </xf>
    <xf numFmtId="0" fontId="0" fillId="0" borderId="0" xfId="0" applyFont="1" applyAlignment="1">
      <alignment horizontal="left" vertical="top" wrapText="1"/>
    </xf>
    <xf numFmtId="0" fontId="6" fillId="2" borderId="7" xfId="0" applyFont="1" applyFill="1" applyBorder="1" applyAlignment="1">
      <alignment horizontal="center" vertical="center"/>
    </xf>
    <xf numFmtId="0" fontId="6" fillId="2" borderId="6" xfId="0" applyFont="1" applyFill="1" applyBorder="1" applyAlignment="1">
      <alignment horizontal="center" vertical="center"/>
    </xf>
    <xf numFmtId="0" fontId="0" fillId="0" borderId="0" xfId="0" applyFont="1" applyAlignment="1">
      <alignment horizontal="left" wrapText="1"/>
    </xf>
    <xf numFmtId="0" fontId="2" fillId="0" borderId="0" xfId="0" applyFont="1" applyAlignment="1">
      <alignment vertical="center" wrapText="1"/>
    </xf>
    <xf numFmtId="0" fontId="0" fillId="0" borderId="0" xfId="0" applyAlignment="1">
      <alignment vertical="center" wrapText="1"/>
    </xf>
    <xf numFmtId="0" fontId="0" fillId="0" borderId="0" xfId="0" applyFont="1" applyAlignment="1" applyProtection="1">
      <alignment horizontal="left" vertical="center" wrapText="1"/>
    </xf>
    <xf numFmtId="0" fontId="0" fillId="0" borderId="0" xfId="0" applyAlignment="1" applyProtection="1">
      <alignment horizontal="left" vertical="center" wrapText="1"/>
    </xf>
    <xf numFmtId="0" fontId="0" fillId="0" borderId="0" xfId="0" applyAlignment="1">
      <alignment horizontal="left" vertical="center" wrapText="1"/>
    </xf>
    <xf numFmtId="0" fontId="2" fillId="0" borderId="3" xfId="0" applyFont="1" applyBorder="1" applyAlignment="1" applyProtection="1">
      <alignment vertical="center" wrapText="1"/>
      <protection locked="0"/>
    </xf>
    <xf numFmtId="0" fontId="2" fillId="0" borderId="0" xfId="0" applyFont="1" applyBorder="1" applyAlignment="1" applyProtection="1">
      <alignment vertical="center" wrapText="1"/>
      <protection locked="0"/>
    </xf>
    <xf numFmtId="0" fontId="20" fillId="0" borderId="8" xfId="0" applyFont="1" applyBorder="1" applyAlignment="1" applyProtection="1">
      <alignment horizontal="center" wrapText="1"/>
    </xf>
    <xf numFmtId="0" fontId="19" fillId="0" borderId="8" xfId="0" applyFont="1" applyBorder="1" applyAlignment="1" applyProtection="1">
      <alignment wrapText="1"/>
    </xf>
    <xf numFmtId="0" fontId="0" fillId="7" borderId="8" xfId="0" applyFill="1" applyBorder="1" applyAlignment="1" applyProtection="1">
      <alignment horizontal="center" wrapText="1"/>
      <protection locked="0"/>
    </xf>
    <xf numFmtId="0" fontId="0" fillId="7" borderId="8" xfId="0" applyFill="1" applyBorder="1" applyAlignment="1" applyProtection="1">
      <alignment horizontal="center" wrapText="1"/>
    </xf>
    <xf numFmtId="0" fontId="27" fillId="0" borderId="8" xfId="0" applyFont="1" applyBorder="1" applyAlignment="1" applyProtection="1">
      <alignment horizontal="center" wrapText="1"/>
    </xf>
    <xf numFmtId="0" fontId="28" fillId="0" borderId="8" xfId="0" applyFont="1" applyBorder="1" applyAlignment="1" applyProtection="1">
      <alignment wrapText="1"/>
    </xf>
    <xf numFmtId="0" fontId="29" fillId="7" borderId="8" xfId="0" applyFont="1" applyFill="1" applyBorder="1" applyAlignment="1" applyProtection="1">
      <alignment horizontal="center" wrapText="1"/>
    </xf>
    <xf numFmtId="0" fontId="20" fillId="0" borderId="7" xfId="0" applyFont="1" applyBorder="1" applyAlignment="1" applyProtection="1">
      <alignment horizontal="center" wrapText="1"/>
    </xf>
    <xf numFmtId="0" fontId="20" fillId="0" borderId="6" xfId="0" applyFont="1" applyBorder="1" applyAlignment="1" applyProtection="1">
      <alignment horizontal="center" wrapText="1"/>
    </xf>
    <xf numFmtId="0" fontId="20" fillId="0" borderId="10" xfId="0" applyFont="1" applyBorder="1" applyAlignment="1" applyProtection="1">
      <alignment horizontal="center" wrapText="1"/>
    </xf>
    <xf numFmtId="0" fontId="0" fillId="7" borderId="7" xfId="0" applyFill="1" applyBorder="1" applyAlignment="1" applyProtection="1">
      <alignment wrapText="1"/>
      <protection locked="0"/>
    </xf>
    <xf numFmtId="0" fontId="0" fillId="7" borderId="6" xfId="0" applyFill="1" applyBorder="1" applyAlignment="1" applyProtection="1">
      <alignment wrapText="1"/>
      <protection locked="0"/>
    </xf>
    <xf numFmtId="0" fontId="0" fillId="7" borderId="10" xfId="0" applyFill="1" applyBorder="1" applyAlignment="1" applyProtection="1">
      <alignment wrapText="1"/>
      <protection locked="0"/>
    </xf>
    <xf numFmtId="0" fontId="0" fillId="0" borderId="0" xfId="0" applyFont="1" applyAlignment="1">
      <alignment horizontal="center" vertical="center" wrapText="1"/>
    </xf>
    <xf numFmtId="49" fontId="0" fillId="4" borderId="7" xfId="0" applyNumberFormat="1" applyFill="1" applyBorder="1" applyAlignment="1">
      <alignment horizontal="center" vertical="center" wrapText="1"/>
    </xf>
    <xf numFmtId="49" fontId="0" fillId="4" borderId="6" xfId="0" applyNumberFormat="1" applyFill="1" applyBorder="1" applyAlignment="1">
      <alignment horizontal="center" vertical="center" wrapText="1"/>
    </xf>
    <xf numFmtId="49" fontId="0" fillId="4" borderId="10" xfId="0" applyNumberFormat="1" applyFill="1" applyBorder="1" applyAlignment="1">
      <alignment horizontal="center" vertical="center" wrapText="1"/>
    </xf>
    <xf numFmtId="0" fontId="0" fillId="0" borderId="0" xfId="0" applyFont="1" applyAlignment="1" applyProtection="1">
      <alignment horizontal="center" wrapText="1"/>
    </xf>
    <xf numFmtId="0" fontId="0" fillId="0" borderId="0" xfId="0" applyFont="1" applyAlignment="1" applyProtection="1">
      <alignment wrapText="1"/>
    </xf>
    <xf numFmtId="0" fontId="4" fillId="0" borderId="0" xfId="0" applyFont="1" applyAlignment="1" applyProtection="1">
      <alignment horizontal="center" vertical="center" wrapText="1"/>
    </xf>
    <xf numFmtId="0" fontId="0" fillId="0" borderId="0" xfId="0" applyAlignment="1" applyProtection="1">
      <alignment vertical="center" wrapText="1"/>
    </xf>
    <xf numFmtId="0" fontId="0" fillId="0" borderId="0" xfId="0" applyAlignment="1">
      <alignment wrapText="1"/>
    </xf>
    <xf numFmtId="0" fontId="0" fillId="0" borderId="6" xfId="0" applyBorder="1" applyAlignment="1">
      <alignment horizontal="left"/>
    </xf>
    <xf numFmtId="0" fontId="0" fillId="0" borderId="10" xfId="0" applyBorder="1" applyAlignment="1">
      <alignment horizontal="left"/>
    </xf>
    <xf numFmtId="0" fontId="0" fillId="7" borderId="8" xfId="0" applyFill="1" applyBorder="1" applyAlignment="1" applyProtection="1">
      <alignment horizontal="center" vertical="center" wrapText="1"/>
      <protection locked="0"/>
    </xf>
    <xf numFmtId="0" fontId="0" fillId="7" borderId="0" xfId="0" applyFill="1" applyBorder="1" applyAlignment="1" applyProtection="1">
      <alignment wrapText="1"/>
      <protection locked="0"/>
    </xf>
    <xf numFmtId="0" fontId="29" fillId="7" borderId="0" xfId="0" applyFont="1" applyFill="1" applyBorder="1" applyAlignment="1" applyProtection="1">
      <alignment horizontal="center" vertical="center"/>
    </xf>
    <xf numFmtId="0" fontId="19" fillId="0" borderId="0" xfId="0" applyFont="1" applyAlignment="1">
      <alignment horizontal="left" vertical="center" wrapText="1"/>
    </xf>
    <xf numFmtId="0" fontId="0" fillId="4" borderId="0" xfId="0" applyNumberFormat="1" applyFill="1" applyAlignment="1">
      <alignment horizontal="center" vertical="center" wrapText="1"/>
    </xf>
    <xf numFmtId="0" fontId="0" fillId="0" borderId="0" xfId="0" applyFont="1" applyBorder="1" applyAlignment="1" applyProtection="1">
      <alignment horizontal="left" vertical="center" wrapText="1"/>
      <protection locked="0"/>
    </xf>
    <xf numFmtId="0" fontId="6" fillId="2" borderId="7"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2" fillId="0" borderId="0" xfId="0" applyFont="1" applyAlignment="1" applyProtection="1">
      <alignment horizontal="left" vertical="center" wrapText="1"/>
      <protection locked="0"/>
    </xf>
    <xf numFmtId="0" fontId="21" fillId="0" borderId="0" xfId="0" applyFont="1" applyAlignment="1" applyProtection="1">
      <alignment horizontal="left" vertical="center" wrapText="1"/>
      <protection locked="0"/>
    </xf>
    <xf numFmtId="0" fontId="2" fillId="0" borderId="0" xfId="0" applyFont="1" applyBorder="1" applyAlignment="1" applyProtection="1">
      <alignment horizontal="left" wrapText="1"/>
      <protection locked="0"/>
    </xf>
    <xf numFmtId="0" fontId="2" fillId="0" borderId="0" xfId="0" applyFont="1" applyAlignment="1" applyProtection="1">
      <alignment horizontal="left" wrapText="1"/>
    </xf>
    <xf numFmtId="0" fontId="0" fillId="0" borderId="0" xfId="0" applyAlignment="1" applyProtection="1">
      <alignment horizontal="left" wrapText="1"/>
    </xf>
    <xf numFmtId="0" fontId="0" fillId="0" borderId="0" xfId="0" applyAlignment="1" applyProtection="1">
      <alignment wrapText="1"/>
    </xf>
    <xf numFmtId="0" fontId="20" fillId="4" borderId="0" xfId="0" applyFont="1" applyFill="1" applyBorder="1" applyAlignment="1" applyProtection="1">
      <alignment horizontal="center" wrapText="1"/>
    </xf>
    <xf numFmtId="0" fontId="19" fillId="4" borderId="0" xfId="0" applyFont="1" applyFill="1" applyBorder="1" applyAlignment="1" applyProtection="1">
      <alignment wrapText="1"/>
    </xf>
    <xf numFmtId="0" fontId="0" fillId="4" borderId="0" xfId="0" applyFill="1" applyBorder="1" applyAlignment="1" applyProtection="1">
      <alignment wrapText="1"/>
      <protection locked="0"/>
    </xf>
    <xf numFmtId="0" fontId="2" fillId="0" borderId="0" xfId="0" applyFont="1" applyAlignment="1" applyProtection="1">
      <alignment horizontal="left" wrapText="1"/>
      <protection locked="0"/>
    </xf>
    <xf numFmtId="0" fontId="0" fillId="0" borderId="0" xfId="0" applyAlignment="1" applyProtection="1">
      <alignment wrapText="1"/>
      <protection locked="0"/>
    </xf>
    <xf numFmtId="0" fontId="0" fillId="0" borderId="0" xfId="0" applyFont="1" applyAlignment="1" applyProtection="1">
      <alignment horizontal="left" wrapText="1"/>
      <protection locked="0"/>
    </xf>
    <xf numFmtId="0" fontId="20" fillId="0" borderId="16" xfId="0" applyFont="1" applyBorder="1" applyAlignment="1" applyProtection="1">
      <alignment horizontal="right" wrapText="1"/>
    </xf>
    <xf numFmtId="0" fontId="19" fillId="0" borderId="16" xfId="0" applyFont="1" applyBorder="1" applyAlignment="1" applyProtection="1">
      <alignment horizontal="right" wrapText="1"/>
    </xf>
    <xf numFmtId="0" fontId="19" fillId="0" borderId="17" xfId="0" applyFont="1" applyBorder="1" applyAlignment="1" applyProtection="1">
      <alignment horizontal="right" wrapText="1"/>
    </xf>
    <xf numFmtId="0" fontId="6" fillId="2" borderId="7" xfId="0" applyFont="1" applyFill="1" applyBorder="1" applyAlignment="1" applyProtection="1">
      <alignment horizontal="center"/>
    </xf>
    <xf numFmtId="0" fontId="6" fillId="2" borderId="6" xfId="0" applyFont="1" applyFill="1" applyBorder="1" applyAlignment="1" applyProtection="1">
      <alignment horizontal="center"/>
    </xf>
    <xf numFmtId="0" fontId="0" fillId="0" borderId="10" xfId="0" applyBorder="1" applyAlignment="1" applyProtection="1">
      <alignment horizontal="center"/>
    </xf>
    <xf numFmtId="0" fontId="2" fillId="0" borderId="0" xfId="0" applyFont="1" applyAlignment="1" applyProtection="1">
      <alignment horizontal="justify"/>
    </xf>
    <xf numFmtId="0" fontId="0" fillId="0" borderId="0" xfId="0" applyAlignment="1" applyProtection="1">
      <alignment horizontal="justify"/>
    </xf>
    <xf numFmtId="0" fontId="2" fillId="0" borderId="7" xfId="0" applyFont="1" applyBorder="1" applyAlignment="1" applyProtection="1">
      <alignment horizontal="center" wrapText="1"/>
    </xf>
    <xf numFmtId="0" fontId="2" fillId="0" borderId="6" xfId="0" applyFont="1" applyBorder="1" applyAlignment="1" applyProtection="1">
      <alignment horizontal="center" wrapText="1"/>
    </xf>
    <xf numFmtId="0" fontId="2" fillId="0" borderId="10" xfId="0" applyFont="1" applyBorder="1" applyAlignment="1" applyProtection="1">
      <alignment horizontal="center" wrapText="1"/>
    </xf>
    <xf numFmtId="0" fontId="0" fillId="0" borderId="7" xfId="0" applyBorder="1" applyAlignment="1" applyProtection="1">
      <alignment horizontal="justify" vertical="top" wrapText="1"/>
    </xf>
    <xf numFmtId="0" fontId="0" fillId="0" borderId="6" xfId="0" applyFont="1" applyBorder="1" applyAlignment="1" applyProtection="1">
      <alignment horizontal="justify" vertical="top" wrapText="1"/>
    </xf>
    <xf numFmtId="0" fontId="0" fillId="0" borderId="10" xfId="0" applyFont="1" applyBorder="1" applyAlignment="1" applyProtection="1">
      <alignment horizontal="justify" vertical="top" wrapText="1"/>
    </xf>
    <xf numFmtId="0" fontId="2" fillId="0" borderId="11" xfId="0" applyFont="1" applyBorder="1" applyAlignment="1" applyProtection="1">
      <alignment horizontal="center" vertical="top" wrapText="1"/>
    </xf>
    <xf numFmtId="0" fontId="0" fillId="0" borderId="9" xfId="0" applyBorder="1" applyAlignment="1" applyProtection="1">
      <alignment horizontal="center" wrapText="1"/>
    </xf>
    <xf numFmtId="0" fontId="0" fillId="0" borderId="7" xfId="0" applyFont="1" applyBorder="1" applyAlignment="1" applyProtection="1"/>
    <xf numFmtId="0" fontId="0" fillId="0" borderId="10" xfId="0" applyBorder="1" applyAlignment="1" applyProtection="1"/>
    <xf numFmtId="0" fontId="0" fillId="0" borderId="6" xfId="0" applyBorder="1" applyAlignment="1" applyProtection="1">
      <alignment horizontal="justify" vertical="top" wrapText="1"/>
    </xf>
    <xf numFmtId="0" fontId="6" fillId="0" borderId="7" xfId="0" applyFont="1" applyBorder="1" applyAlignment="1" applyProtection="1">
      <alignment horizontal="right" vertical="top" wrapText="1"/>
    </xf>
    <xf numFmtId="0" fontId="6" fillId="0" borderId="6" xfId="0" applyFont="1" applyBorder="1" applyAlignment="1" applyProtection="1">
      <alignment horizontal="right" vertical="top" wrapText="1"/>
    </xf>
    <xf numFmtId="0" fontId="7" fillId="0" borderId="10" xfId="0" applyFont="1" applyBorder="1" applyAlignment="1" applyProtection="1">
      <alignment horizontal="right"/>
    </xf>
    <xf numFmtId="0" fontId="0" fillId="0" borderId="10" xfId="0" applyBorder="1" applyAlignment="1" applyProtection="1">
      <alignment horizontal="justify" vertical="top" wrapText="1"/>
    </xf>
  </cellXfs>
  <cellStyles count="4">
    <cellStyle name="Hyperlink" xfId="1" builtinId="8"/>
    <cellStyle name="Normal" xfId="0" builtinId="0"/>
    <cellStyle name="Normal 2" xfId="3" xr:uid="{00000000-0005-0000-0000-000002000000}"/>
    <cellStyle name="Percent" xfId="2" builtinId="5"/>
  </cellStyles>
  <dxfs count="25">
    <dxf>
      <fill>
        <patternFill>
          <bgColor theme="1" tint="0.499984740745262"/>
        </patternFill>
      </fill>
      <border>
        <left/>
        <right/>
        <top/>
        <bottom/>
        <vertical/>
        <horizontal/>
      </border>
    </dxf>
    <dxf>
      <font>
        <color theme="1"/>
      </font>
      <fill>
        <patternFill>
          <bgColor theme="7" tint="0.79998168889431442"/>
        </patternFill>
      </fill>
      <border>
        <left style="thin">
          <color auto="1"/>
        </left>
        <right style="thin">
          <color auto="1"/>
        </right>
        <top style="thin">
          <color auto="1"/>
        </top>
        <bottom style="thin">
          <color auto="1"/>
        </bottom>
      </border>
    </dxf>
    <dxf>
      <font>
        <color theme="1"/>
      </font>
      <fill>
        <patternFill>
          <bgColor theme="7" tint="0.79998168889431442"/>
        </patternFill>
      </fill>
      <border>
        <left style="thin">
          <color auto="1"/>
        </left>
        <right style="thin">
          <color auto="1"/>
        </right>
        <top style="thin">
          <color auto="1"/>
        </top>
        <bottom style="thin">
          <color auto="1"/>
        </bottom>
        <vertical/>
        <horizontal/>
      </border>
    </dxf>
    <dxf>
      <font>
        <color theme="1" tint="0.499984740745262"/>
      </font>
      <fill>
        <patternFill>
          <bgColor theme="1" tint="0.499984740745262"/>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none">
          <bgColor auto="1"/>
        </patternFill>
      </fill>
      <border>
        <left/>
        <right/>
        <top/>
        <bottom/>
        <vertical/>
        <horizontal/>
      </border>
    </dxf>
    <dxf>
      <fill>
        <patternFill>
          <bgColor theme="0"/>
        </patternFill>
      </fill>
    </dxf>
    <dxf>
      <fill>
        <patternFill>
          <bgColor theme="0"/>
        </patternFill>
      </fill>
    </dxf>
    <dxf>
      <fill>
        <patternFill>
          <bgColor theme="0"/>
        </patternFill>
      </fill>
    </dxf>
    <dxf>
      <fill>
        <patternFill>
          <bgColor theme="0"/>
        </patternFill>
      </fill>
    </dxf>
    <dxf>
      <border>
        <left style="thin">
          <color theme="1"/>
        </left>
        <right style="thin">
          <color theme="1"/>
        </right>
        <top style="thin">
          <color theme="1"/>
        </top>
        <bottom style="thin">
          <color theme="1"/>
        </bottom>
        <vertical/>
        <horizontal/>
      </border>
    </dxf>
    <dxf>
      <fill>
        <patternFill>
          <bgColor rgb="FFFDFDBF"/>
        </patternFill>
      </fill>
    </dxf>
    <dxf>
      <fill>
        <patternFill>
          <bgColor theme="2"/>
        </patternFill>
      </fill>
    </dxf>
    <dxf>
      <font>
        <color theme="1" tint="0.24994659260841701"/>
      </font>
      <fill>
        <patternFill>
          <bgColor theme="1" tint="0.24994659260841701"/>
        </patternFill>
      </fill>
      <border>
        <left style="thin">
          <color theme="1" tint="0.24994659260841701"/>
        </left>
        <right style="thin">
          <color theme="1" tint="0.24994659260841701"/>
        </right>
        <top style="thin">
          <color theme="1" tint="0.24994659260841701"/>
        </top>
        <bottom style="thin">
          <color theme="1" tint="0.24994659260841701"/>
        </bottom>
      </border>
    </dxf>
    <dxf>
      <fill>
        <patternFill patternType="none">
          <bgColor auto="1"/>
        </patternFill>
      </fil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color theme="1" tint="0.499984740745262"/>
      </font>
      <fill>
        <patternFill>
          <bgColor theme="1" tint="0.499984740745262"/>
        </patternFill>
      </fill>
      <border>
        <left/>
        <right/>
        <top/>
        <bottom/>
      </border>
    </dxf>
    <dxf>
      <fill>
        <patternFill patternType="none">
          <bgColor auto="1"/>
        </patternFill>
      </fill>
    </dxf>
    <dxf>
      <font>
        <color theme="1" tint="0.499984740745262"/>
      </font>
      <fill>
        <patternFill>
          <bgColor theme="1" tint="0.499984740745262"/>
        </patternFill>
      </fill>
      <border>
        <left/>
        <right/>
        <top/>
        <bottom/>
        <vertical/>
        <horizontal/>
      </border>
    </dxf>
    <dxf>
      <fill>
        <patternFill>
          <bgColor theme="1" tint="0.499984740745262"/>
        </patternFill>
      </fill>
      <border>
        <left/>
        <right/>
        <top/>
        <bottom/>
        <vertical/>
        <horizontal/>
      </border>
    </dxf>
  </dxfs>
  <tableStyles count="0" defaultTableStyle="TableStyleMedium2" defaultPivotStyle="PivotStyleLight16"/>
  <colors>
    <mruColors>
      <color rgb="FFFDFDB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tdhca.sharepoint.com/hmhm/Applications/Application_Materials/ESG/2019-2020%20ESG%20Application/2019%20Draft%20Ap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tdhca.sharepoint.com/hmhm/Applications/Application_Materials/HRA_TBRA_HBA/2016/2016%20Competitive%20Apps/2016_comp_HB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tdhca.sharepoint.com/hmhm/Applications/Application_Materials/ESG/2019-2020%20ESG%20Application/2019%20Draft%20Uniform%20Ap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ApplicantInfo"/>
      <sheetName val="1-NonProfit Organization"/>
      <sheetName val="1-Disclosures"/>
      <sheetName val="1-Past Participation"/>
      <sheetName val="1-Cash Reserve"/>
      <sheetName val="1-Administrative"/>
      <sheetName val="2-TBRA Funding Request"/>
      <sheetName val="2-TBRA Matching Funds"/>
      <sheetName val="2-TBRA Service Area"/>
      <sheetName val="2-TBRA Marketing Plan"/>
      <sheetName val="2-TBRA Resolution"/>
      <sheetName val="2-TBRA Questionnaire"/>
      <sheetName val="2-Self-Sufficiency Plan"/>
      <sheetName val="2-Previous HOME Award"/>
      <sheetName val="2-Expanded Services"/>
      <sheetName val="2-Previous Monitoring"/>
      <sheetName val="2-LAP"/>
      <sheetName val="2-Income Training"/>
      <sheetName val="2-No TDHCA Properties"/>
      <sheetName val="2-Income Restrictions"/>
      <sheetName val="2-Priority Communities"/>
      <sheetName val="2-Applicant Certification"/>
      <sheetName val="2-Checklist and Score"/>
      <sheetName val="1-Checklist"/>
      <sheetName val="Lists"/>
      <sheetName val="applicationlvldata"/>
      <sheetName val="MatchData"/>
      <sheetName val="AreaSrvd"/>
      <sheetName val="NPBoardInfo"/>
      <sheetName val="Extras"/>
      <sheetName val="ApplicantStaf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ApplicantInfo"/>
      <sheetName val="1-NonProfit Organization"/>
      <sheetName val="1-Disclosures"/>
      <sheetName val="1-Past Participation"/>
      <sheetName val="1-Cash Reserve"/>
      <sheetName val="1-Administrative"/>
      <sheetName val="1-Checklist"/>
      <sheetName val="2-HBA Funding Request"/>
      <sheetName val="2-HBA Matching Funds"/>
      <sheetName val="2-HBA Service Area"/>
      <sheetName val="2-HBA Marketing Plan"/>
      <sheetName val="2-HBA Resolution"/>
      <sheetName val="2-HBA Questionnaire"/>
      <sheetName val="2-Homebuyer Counseling"/>
      <sheetName val="2-Homes Meet TMCS"/>
      <sheetName val="2-Previous HOME Award"/>
      <sheetName val="2-Previous Monitoring"/>
      <sheetName val="2-LAP"/>
      <sheetName val="2-Income Training"/>
      <sheetName val="2-Lack of SF Activities"/>
      <sheetName val="2-First Time Buyer"/>
      <sheetName val="2-Applicant Certification"/>
      <sheetName val="2-Checklist and Score"/>
      <sheetName val="Lists"/>
      <sheetName val="applicationlvldata"/>
      <sheetName val="MatchData"/>
      <sheetName val="AreaSrvd"/>
      <sheetName val="NPBoardInfo"/>
      <sheetName val="Extras"/>
      <sheetName val="ApplicantStaff"/>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ol1 Tab 1 Applicant Info"/>
      <sheetName val="Vol1 Tab2 Disclosures"/>
      <sheetName val="Vol1 Tab3 Nonprofit"/>
      <sheetName val="Vol1 Tab4 CoC Consultation"/>
      <sheetName val="Vol1 Tab5 Resolution"/>
      <sheetName val="Vol1Tab6 Funding Request"/>
      <sheetName val="Vol1 Tab7 Standards"/>
      <sheetName val="Vol1Tab8 Previous Participation"/>
      <sheetName val="Vol1Tab9 Admin Forms"/>
      <sheetName val="Vol1Tab10-Certification"/>
      <sheetName val="Lists"/>
      <sheetName val="applicationlvldata"/>
      <sheetName val="MatchData"/>
      <sheetName val="AreaSrvd"/>
      <sheetName val="NPBoardInfo"/>
      <sheetName val="Extras"/>
      <sheetName val="ApplicantStaf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B13" totalsRowShown="0">
  <autoFilter ref="A1:B13" xr:uid="{00000000-0009-0000-0100-000001000000}"/>
  <tableColumns count="2">
    <tableColumn id="1" xr3:uid="{00000000-0010-0000-0000-000001000000}" name="CoC List"/>
    <tableColumn id="2" xr3:uid="{00000000-0010-0000-0000-000002000000}" name="CoClookup"/>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D1:D6" totalsRowShown="0" dataDxfId="20" dataCellStyle="Normal 2">
  <autoFilter ref="D1:D6" xr:uid="{00000000-0009-0000-0100-000002000000}"/>
  <tableColumns count="1">
    <tableColumn id="1" xr3:uid="{00000000-0010-0000-0100-000001000000}" name="604 Unserved" dataDxfId="19" dataCellStyle="Normal 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F1:F162" totalsRowShown="0" dataDxfId="18" dataCellStyle="Normal 2">
  <autoFilter ref="F1:F162" xr:uid="{00000000-0009-0000-0100-000003000000}"/>
  <tableColumns count="1">
    <tableColumn id="1" xr3:uid="{00000000-0010-0000-0200-000001000000}" name="607 Unserved" dataDxfId="17" dataCellStyle="Normal 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sheetPr>
  <dimension ref="A1:M52"/>
  <sheetViews>
    <sheetView showGridLines="0" view="pageLayout" zoomScale="80" zoomScaleNormal="100" zoomScalePageLayoutView="80" workbookViewId="0">
      <selection activeCell="B10" sqref="B10:F10"/>
    </sheetView>
  </sheetViews>
  <sheetFormatPr defaultColWidth="0" defaultRowHeight="0" customHeight="1" zeroHeight="1" x14ac:dyDescent="0.35"/>
  <cols>
    <col min="1" max="1" width="4.1796875" style="1" customWidth="1"/>
    <col min="2" max="5" width="9.1796875" style="1" customWidth="1"/>
    <col min="6" max="6" width="5" style="1" customWidth="1"/>
    <col min="7" max="7" width="7.54296875" style="1" customWidth="1"/>
    <col min="8" max="8" width="11.81640625" style="1" customWidth="1"/>
    <col min="9" max="9" width="12.1796875" style="1" customWidth="1"/>
    <col min="10" max="10" width="13.1796875" style="1" customWidth="1"/>
    <col min="11" max="11" width="6.453125" style="5" customWidth="1"/>
    <col min="12" max="13" width="0" style="1" hidden="1" customWidth="1"/>
    <col min="14" max="16384" width="9.1796875" style="1" hidden="1"/>
  </cols>
  <sheetData>
    <row r="1" spans="1:11" s="5" customFormat="1" ht="14.5" x14ac:dyDescent="0.35"/>
    <row r="2" spans="1:11" s="5" customFormat="1" ht="15.75" customHeight="1" x14ac:dyDescent="0.35">
      <c r="A2" s="213" t="s">
        <v>209</v>
      </c>
      <c r="B2" s="214"/>
      <c r="C2" s="214"/>
      <c r="D2" s="214"/>
      <c r="E2" s="214"/>
      <c r="F2" s="214"/>
      <c r="G2" s="214"/>
      <c r="H2" s="214"/>
      <c r="I2" s="214"/>
      <c r="J2" s="107"/>
    </row>
    <row r="3" spans="1:11" s="5" customFormat="1" ht="144.65" customHeight="1" x14ac:dyDescent="0.35">
      <c r="A3" s="215" t="s">
        <v>210</v>
      </c>
      <c r="B3" s="215"/>
      <c r="C3" s="215"/>
      <c r="D3" s="215"/>
      <c r="E3" s="215"/>
      <c r="F3" s="215"/>
      <c r="G3" s="215"/>
      <c r="H3" s="215"/>
      <c r="I3" s="215"/>
      <c r="J3" s="143"/>
    </row>
    <row r="4" spans="1:11" s="5" customFormat="1" ht="33" customHeight="1" x14ac:dyDescent="0.35">
      <c r="A4" s="216" t="s">
        <v>406</v>
      </c>
      <c r="B4" s="217"/>
      <c r="C4" s="218"/>
      <c r="D4" s="219" t="s">
        <v>407</v>
      </c>
      <c r="E4" s="219"/>
      <c r="F4" s="219"/>
      <c r="G4" s="219"/>
      <c r="H4" s="219"/>
      <c r="I4" s="143"/>
      <c r="J4" s="143"/>
    </row>
    <row r="5" spans="1:11" s="5" customFormat="1" ht="7.4" customHeight="1" x14ac:dyDescent="0.35">
      <c r="A5" s="85"/>
      <c r="B5" s="145"/>
      <c r="C5" s="145"/>
      <c r="D5" s="145" t="s">
        <v>413</v>
      </c>
      <c r="E5" s="145"/>
      <c r="F5" s="145"/>
      <c r="G5" s="145"/>
      <c r="H5" s="145"/>
      <c r="I5" s="145"/>
      <c r="J5" s="145"/>
    </row>
    <row r="6" spans="1:11" s="5" customFormat="1" ht="18.649999999999999" customHeight="1" x14ac:dyDescent="0.35">
      <c r="A6" s="204" t="str">
        <f>IF(D4="Management Experience","Complete Option 2 Below","")</f>
        <v/>
      </c>
      <c r="B6" s="205"/>
      <c r="C6" s="205"/>
      <c r="D6" s="205"/>
      <c r="E6" s="205"/>
      <c r="F6" s="205"/>
      <c r="G6" s="205"/>
      <c r="H6" s="205"/>
      <c r="I6" s="206"/>
      <c r="J6" s="145"/>
    </row>
    <row r="7" spans="1:11" s="5" customFormat="1" ht="16.399999999999999" customHeight="1" x14ac:dyDescent="0.35">
      <c r="A7" s="197" t="s">
        <v>414</v>
      </c>
      <c r="B7" s="198"/>
      <c r="C7" s="198"/>
      <c r="D7" s="198"/>
      <c r="E7" s="198"/>
      <c r="F7" s="198"/>
      <c r="G7" s="198"/>
      <c r="H7" s="198"/>
      <c r="I7" s="199"/>
      <c r="J7" s="108"/>
    </row>
    <row r="8" spans="1:11" s="37" customFormat="1" ht="29.5" customHeight="1" x14ac:dyDescent="0.35">
      <c r="A8" s="5"/>
      <c r="B8" s="210" t="str">
        <f>IF(D4="Organizational Experience","Name of Federal or State Program","")</f>
        <v>Name of Federal or State Program</v>
      </c>
      <c r="C8" s="211"/>
      <c r="D8" s="211"/>
      <c r="E8" s="211"/>
      <c r="F8" s="212"/>
      <c r="G8" s="147" t="str">
        <f>IF(D4="Organizational Experience","Source","")</f>
        <v>Source</v>
      </c>
      <c r="H8" s="147" t="str">
        <f>IF(D4="Organizational Experience","Award 
Start Date","")</f>
        <v>Award 
Start Date</v>
      </c>
      <c r="I8" s="147" t="str">
        <f>IF(D4="Organizational Experience","Award 
End Date","")</f>
        <v>Award 
End Date</v>
      </c>
      <c r="J8" s="109" t="str">
        <f>IF(D4="Organizational Experience","Months","")</f>
        <v>Months</v>
      </c>
    </row>
    <row r="9" spans="1:11" s="4" customFormat="1" ht="18" customHeight="1" x14ac:dyDescent="0.35">
      <c r="A9" s="148" t="str">
        <f>IF(D4="Organizational Experience","1","")</f>
        <v>1</v>
      </c>
      <c r="B9" s="207"/>
      <c r="C9" s="208"/>
      <c r="D9" s="208"/>
      <c r="E9" s="208"/>
      <c r="F9" s="209"/>
      <c r="G9" s="44"/>
      <c r="H9" s="137"/>
      <c r="I9" s="137"/>
      <c r="J9" s="110">
        <f>ROUNDDOWN((I9-H9)/30,0)</f>
        <v>0</v>
      </c>
      <c r="K9" s="37"/>
    </row>
    <row r="10" spans="1:11" s="4" customFormat="1" ht="18" customHeight="1" x14ac:dyDescent="0.35">
      <c r="A10" s="148" t="str">
        <f>IF(D4="Organizational Experience","2","")</f>
        <v>2</v>
      </c>
      <c r="B10" s="207"/>
      <c r="C10" s="208"/>
      <c r="D10" s="208"/>
      <c r="E10" s="208"/>
      <c r="F10" s="209"/>
      <c r="G10" s="44"/>
      <c r="H10" s="137"/>
      <c r="I10" s="137"/>
      <c r="J10" s="110">
        <f t="shared" ref="J10:J21" si="0">ROUNDDOWN((I10-H10)/30,0)</f>
        <v>0</v>
      </c>
      <c r="K10" s="37"/>
    </row>
    <row r="11" spans="1:11" s="4" customFormat="1" ht="18" customHeight="1" x14ac:dyDescent="0.35">
      <c r="A11" s="148" t="str">
        <f>IF(D4="Organizational Experience","3","")</f>
        <v>3</v>
      </c>
      <c r="B11" s="207"/>
      <c r="C11" s="208"/>
      <c r="D11" s="208"/>
      <c r="E11" s="208"/>
      <c r="F11" s="209"/>
      <c r="G11" s="44"/>
      <c r="H11" s="43"/>
      <c r="I11" s="43"/>
      <c r="J11" s="110">
        <f t="shared" si="0"/>
        <v>0</v>
      </c>
      <c r="K11" s="37"/>
    </row>
    <row r="12" spans="1:11" s="4" customFormat="1" ht="18" customHeight="1" x14ac:dyDescent="0.35">
      <c r="A12" s="148" t="str">
        <f>IF(D4="Organizational Experience","4","")</f>
        <v>4</v>
      </c>
      <c r="B12" s="207"/>
      <c r="C12" s="208"/>
      <c r="D12" s="208"/>
      <c r="E12" s="208"/>
      <c r="F12" s="209"/>
      <c r="G12" s="44"/>
      <c r="H12" s="43"/>
      <c r="I12" s="43"/>
      <c r="J12" s="110">
        <f t="shared" si="0"/>
        <v>0</v>
      </c>
      <c r="K12" s="37"/>
    </row>
    <row r="13" spans="1:11" s="4" customFormat="1" ht="18" customHeight="1" x14ac:dyDescent="0.35">
      <c r="A13" s="148" t="str">
        <f>IF(D4="Organizational Experience","5","")</f>
        <v>5</v>
      </c>
      <c r="B13" s="207"/>
      <c r="C13" s="208"/>
      <c r="D13" s="208"/>
      <c r="E13" s="208"/>
      <c r="F13" s="209"/>
      <c r="G13" s="44"/>
      <c r="H13" s="43"/>
      <c r="I13" s="43"/>
      <c r="J13" s="110">
        <f t="shared" si="0"/>
        <v>0</v>
      </c>
      <c r="K13" s="37"/>
    </row>
    <row r="14" spans="1:11" s="4" customFormat="1" ht="18" customHeight="1" x14ac:dyDescent="0.35">
      <c r="A14" s="148" t="str">
        <f>IF(D4="Organizational Experience","6","")</f>
        <v>6</v>
      </c>
      <c r="B14" s="207"/>
      <c r="C14" s="208"/>
      <c r="D14" s="208"/>
      <c r="E14" s="208"/>
      <c r="F14" s="209"/>
      <c r="G14" s="44"/>
      <c r="H14" s="43"/>
      <c r="I14" s="43"/>
      <c r="J14" s="110">
        <f t="shared" si="0"/>
        <v>0</v>
      </c>
      <c r="K14" s="37"/>
    </row>
    <row r="15" spans="1:11" s="4" customFormat="1" ht="18" customHeight="1" x14ac:dyDescent="0.35">
      <c r="A15" s="148" t="str">
        <f>IF(D4="Organizational Experience","7","")</f>
        <v>7</v>
      </c>
      <c r="B15" s="207"/>
      <c r="C15" s="208"/>
      <c r="D15" s="208"/>
      <c r="E15" s="208"/>
      <c r="F15" s="209"/>
      <c r="G15" s="44"/>
      <c r="H15" s="43"/>
      <c r="I15" s="43"/>
      <c r="J15" s="110">
        <f t="shared" si="0"/>
        <v>0</v>
      </c>
      <c r="K15" s="37"/>
    </row>
    <row r="16" spans="1:11" s="4" customFormat="1" ht="18" customHeight="1" x14ac:dyDescent="0.35">
      <c r="A16" s="148" t="str">
        <f>IF(D4="Organizational Experience","8","")</f>
        <v>8</v>
      </c>
      <c r="B16" s="207"/>
      <c r="C16" s="208"/>
      <c r="D16" s="208"/>
      <c r="E16" s="208"/>
      <c r="F16" s="209"/>
      <c r="G16" s="44"/>
      <c r="H16" s="43"/>
      <c r="I16" s="43"/>
      <c r="J16" s="110">
        <f t="shared" si="0"/>
        <v>0</v>
      </c>
      <c r="K16" s="37"/>
    </row>
    <row r="17" spans="1:11" s="4" customFormat="1" ht="18" customHeight="1" x14ac:dyDescent="0.35">
      <c r="A17" s="148" t="str">
        <f>IF(D4="Organizational Experience","9","")</f>
        <v>9</v>
      </c>
      <c r="B17" s="207"/>
      <c r="C17" s="208"/>
      <c r="D17" s="208"/>
      <c r="E17" s="208"/>
      <c r="F17" s="209"/>
      <c r="G17" s="44"/>
      <c r="H17" s="43"/>
      <c r="I17" s="43"/>
      <c r="J17" s="110">
        <f t="shared" si="0"/>
        <v>0</v>
      </c>
      <c r="K17" s="37"/>
    </row>
    <row r="18" spans="1:11" s="4" customFormat="1" ht="18" customHeight="1" x14ac:dyDescent="0.35">
      <c r="A18" s="148" t="str">
        <f>IF(D4="Organizational Experience","10","")</f>
        <v>10</v>
      </c>
      <c r="B18" s="207"/>
      <c r="C18" s="208"/>
      <c r="D18" s="208"/>
      <c r="E18" s="208"/>
      <c r="F18" s="209"/>
      <c r="G18" s="44"/>
      <c r="H18" s="43"/>
      <c r="I18" s="43"/>
      <c r="J18" s="110">
        <f t="shared" si="0"/>
        <v>0</v>
      </c>
      <c r="K18" s="37"/>
    </row>
    <row r="19" spans="1:11" s="4" customFormat="1" ht="18" customHeight="1" x14ac:dyDescent="0.35">
      <c r="A19" s="148" t="str">
        <f>IF(D4="Organizational Experience","11","")</f>
        <v>11</v>
      </c>
      <c r="B19" s="207"/>
      <c r="C19" s="208"/>
      <c r="D19" s="208"/>
      <c r="E19" s="208"/>
      <c r="F19" s="209"/>
      <c r="G19" s="44"/>
      <c r="H19" s="43"/>
      <c r="I19" s="43"/>
      <c r="J19" s="110">
        <f t="shared" si="0"/>
        <v>0</v>
      </c>
      <c r="K19" s="37"/>
    </row>
    <row r="20" spans="1:11" s="4" customFormat="1" ht="18" customHeight="1" x14ac:dyDescent="0.35">
      <c r="A20" s="148" t="str">
        <f>IF(D4="Organizational Experience","12","")</f>
        <v>12</v>
      </c>
      <c r="B20" s="207"/>
      <c r="C20" s="208"/>
      <c r="D20" s="208"/>
      <c r="E20" s="208"/>
      <c r="F20" s="209"/>
      <c r="G20" s="44"/>
      <c r="H20" s="43"/>
      <c r="I20" s="43"/>
      <c r="J20" s="110">
        <f t="shared" si="0"/>
        <v>0</v>
      </c>
      <c r="K20" s="37"/>
    </row>
    <row r="21" spans="1:11" s="138" customFormat="1" ht="15.75" hidden="1" customHeight="1" x14ac:dyDescent="0.35">
      <c r="B21" s="139"/>
      <c r="C21" s="139"/>
      <c r="D21" s="139"/>
      <c r="E21" s="139"/>
      <c r="F21" s="139"/>
      <c r="G21" s="139"/>
      <c r="H21" s="140" t="e">
        <f>SMALL(H9:H20,1)</f>
        <v>#NUM!</v>
      </c>
      <c r="I21" s="140" t="e">
        <f>LARGE(I9:I20,1)</f>
        <v>#NUM!</v>
      </c>
      <c r="J21" s="141" t="e">
        <f t="shared" si="0"/>
        <v>#NUM!</v>
      </c>
    </row>
    <row r="22" spans="1:11" s="5" customFormat="1" ht="17.25" customHeight="1" x14ac:dyDescent="0.35">
      <c r="A22" s="197" t="str">
        <f>IF(D4="Management Experience","Option 2. Management Experience","")</f>
        <v/>
      </c>
      <c r="B22" s="198"/>
      <c r="C22" s="198"/>
      <c r="D22" s="198"/>
      <c r="E22" s="198"/>
      <c r="F22" s="198"/>
      <c r="G22" s="198"/>
      <c r="H22" s="198"/>
      <c r="I22" s="199"/>
      <c r="J22" s="108"/>
    </row>
    <row r="23" spans="1:11" s="37" customFormat="1" ht="48" customHeight="1" x14ac:dyDescent="0.35">
      <c r="A23" s="142" t="str">
        <f>IF(D4="Management Experience","📎","")</f>
        <v/>
      </c>
      <c r="B23" s="200" t="str">
        <f>IF(D4="Management Experience","Resume(s) of Applicant's management staff which include sufficient information to determine experience administering federal or State programs. Include resumes only for staff included to justify points under this scoring criterion.","")</f>
        <v/>
      </c>
      <c r="C23" s="200"/>
      <c r="D23" s="200"/>
      <c r="E23" s="200"/>
      <c r="F23" s="200"/>
      <c r="G23" s="200"/>
      <c r="H23" s="200"/>
      <c r="I23" s="201"/>
      <c r="J23" s="2"/>
    </row>
    <row r="24" spans="1:11" s="37" customFormat="1" ht="5.5" customHeight="1" x14ac:dyDescent="0.35">
      <c r="A24" s="73"/>
      <c r="B24" s="82"/>
      <c r="C24" s="82"/>
      <c r="D24" s="82"/>
      <c r="E24" s="82"/>
      <c r="F24" s="82"/>
      <c r="G24" s="82"/>
      <c r="H24" s="82"/>
      <c r="I24" s="83"/>
      <c r="J24" s="82"/>
    </row>
    <row r="25" spans="1:11" ht="37.4" customHeight="1" x14ac:dyDescent="0.35">
      <c r="A25" s="146">
        <v>5</v>
      </c>
      <c r="B25" s="202" t="s">
        <v>212</v>
      </c>
      <c r="C25" s="202"/>
      <c r="D25" s="202"/>
      <c r="E25" s="202"/>
      <c r="F25" s="202"/>
      <c r="G25" s="202"/>
      <c r="H25" s="202"/>
      <c r="I25" s="203"/>
      <c r="J25" s="111"/>
    </row>
    <row r="26" spans="1:11" s="5" customFormat="1" ht="31.5" customHeight="1" x14ac:dyDescent="0.35">
      <c r="B26" s="144"/>
      <c r="C26" s="144"/>
      <c r="D26" s="144"/>
      <c r="E26" s="144"/>
      <c r="F26" s="144"/>
      <c r="G26" s="144"/>
      <c r="H26" s="144"/>
      <c r="I26" s="144"/>
      <c r="J26" s="144"/>
    </row>
    <row r="27" spans="1:11" s="5" customFormat="1" ht="15.75" customHeight="1" x14ac:dyDescent="0.35">
      <c r="B27" s="144"/>
      <c r="C27" s="144"/>
      <c r="D27" s="144"/>
      <c r="E27" s="144"/>
      <c r="F27" s="144"/>
      <c r="G27" s="144"/>
      <c r="H27" s="144"/>
      <c r="I27" s="144"/>
      <c r="J27" s="144"/>
    </row>
    <row r="28" spans="1:11" s="5" customFormat="1" ht="14.5" x14ac:dyDescent="0.35"/>
    <row r="29" spans="1:11" s="5" customFormat="1" ht="14.5" x14ac:dyDescent="0.35"/>
    <row r="30" spans="1:11" ht="14.5" hidden="1" x14ac:dyDescent="0.35"/>
    <row r="31" spans="1:11" ht="14.5" hidden="1" x14ac:dyDescent="0.35"/>
    <row r="32" spans="1:11" ht="14.5" hidden="1" x14ac:dyDescent="0.35"/>
    <row r="33" ht="14.5" hidden="1" x14ac:dyDescent="0.35"/>
    <row r="34" ht="14.5" hidden="1" x14ac:dyDescent="0.35"/>
    <row r="35" ht="14.5" hidden="1" x14ac:dyDescent="0.35"/>
    <row r="36" ht="14.5" hidden="1" x14ac:dyDescent="0.35"/>
    <row r="37" ht="14.5" hidden="1" x14ac:dyDescent="0.35"/>
    <row r="38" ht="14.5" hidden="1" x14ac:dyDescent="0.35"/>
    <row r="39" ht="14.5" hidden="1" x14ac:dyDescent="0.35"/>
    <row r="40" ht="14.5" hidden="1" x14ac:dyDescent="0.35"/>
    <row r="41" ht="14.5" hidden="1" x14ac:dyDescent="0.35"/>
    <row r="42" ht="14.5" hidden="1" x14ac:dyDescent="0.35"/>
    <row r="43" ht="14.5" hidden="1" x14ac:dyDescent="0.35"/>
    <row r="44" ht="14.5" hidden="1" x14ac:dyDescent="0.35"/>
    <row r="45" ht="14.5" hidden="1" x14ac:dyDescent="0.35"/>
    <row r="46" ht="14.5" hidden="1" x14ac:dyDescent="0.35"/>
    <row r="47" ht="15" hidden="1" customHeight="1" x14ac:dyDescent="0.35"/>
    <row r="48" ht="15" hidden="1" customHeight="1" x14ac:dyDescent="0.35"/>
    <row r="49" ht="15" hidden="1" customHeight="1" x14ac:dyDescent="0.35"/>
    <row r="50" ht="15" hidden="1" customHeight="1" x14ac:dyDescent="0.35"/>
    <row r="51" ht="15" hidden="1" customHeight="1" x14ac:dyDescent="0.35"/>
    <row r="52" ht="15" hidden="1" customHeight="1" x14ac:dyDescent="0.35"/>
  </sheetData>
  <mergeCells count="22">
    <mergeCell ref="B8:F8"/>
    <mergeCell ref="A2:I2"/>
    <mergeCell ref="A3:I3"/>
    <mergeCell ref="A4:C4"/>
    <mergeCell ref="D4:H4"/>
    <mergeCell ref="A7:I7"/>
    <mergeCell ref="A22:I22"/>
    <mergeCell ref="B23:I23"/>
    <mergeCell ref="B25:I25"/>
    <mergeCell ref="A6:I6"/>
    <mergeCell ref="B15:F15"/>
    <mergeCell ref="B16:F16"/>
    <mergeCell ref="B17:F17"/>
    <mergeCell ref="B18:F18"/>
    <mergeCell ref="B19:F19"/>
    <mergeCell ref="B20:F20"/>
    <mergeCell ref="B9:F9"/>
    <mergeCell ref="B10:F10"/>
    <mergeCell ref="B11:F11"/>
    <mergeCell ref="B12:F12"/>
    <mergeCell ref="B13:F13"/>
    <mergeCell ref="B14:F14"/>
  </mergeCells>
  <conditionalFormatting sqref="J8">
    <cfRule type="containsBlanks" dxfId="24" priority="9">
      <formula>LEN(TRIM(J8))=0</formula>
    </cfRule>
  </conditionalFormatting>
  <conditionalFormatting sqref="J9:J20">
    <cfRule type="cellIs" dxfId="23" priority="7" operator="equal">
      <formula>0</formula>
    </cfRule>
  </conditionalFormatting>
  <conditionalFormatting sqref="A23">
    <cfRule type="expression" dxfId="22" priority="2">
      <formula>$D$4="Organizational Experience"</formula>
    </cfRule>
  </conditionalFormatting>
  <conditionalFormatting sqref="A7:I20">
    <cfRule type="expression" dxfId="21" priority="1" stopIfTrue="1">
      <formula>$D$4="Management Experience"</formula>
    </cfRule>
  </conditionalFormatting>
  <dataValidations count="4">
    <dataValidation operator="equal" allowBlank="1" showInputMessage="1" showErrorMessage="1" errorTitle="Year" error="Please enter four digit year" prompt="Term of Grant (in months)" sqref="J9:J21" xr:uid="{00000000-0002-0000-0000-000000000000}"/>
    <dataValidation allowBlank="1" showErrorMessage="1" promptTitle="Management Experience" prompt="Applicant requests points under this criterion using Option 2: Management Experience" sqref="A22" xr:uid="{00000000-0002-0000-0000-000001000000}"/>
    <dataValidation allowBlank="1" showErrorMessage="1" promptTitle="Organizational Experience" prompt="Applicant requests points under this criterion using Option 1: Organizational Experience" sqref="A6:A7" xr:uid="{00000000-0002-0000-0000-000002000000}"/>
    <dataValidation type="list" allowBlank="1" showInputMessage="1" showErrorMessage="1" promptTitle="POINTS SELECTION" prompt="Number of points requested under category &quot;ORGANIZATIONAL OR MANAGEMENT EXPERIENCE.&quot;" sqref="A25" xr:uid="{00000000-0002-0000-0000-000003000000}">
      <formula1>"0,3,5,8"</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4000000}">
          <x14:formula1>
            <xm:f>Sheet1!$H$2:$H$3</xm:f>
          </x14:formula1>
          <xm:sqref>D4:H4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J162"/>
  <sheetViews>
    <sheetView workbookViewId="0">
      <selection activeCell="A12" sqref="A12"/>
    </sheetView>
  </sheetViews>
  <sheetFormatPr defaultRowHeight="14.5" x14ac:dyDescent="0.35"/>
  <cols>
    <col min="1" max="1" width="73.1796875" bestFit="1" customWidth="1"/>
    <col min="2" max="2" width="73.1796875" customWidth="1"/>
    <col min="4" max="4" width="15.81640625" bestFit="1" customWidth="1"/>
    <col min="6" max="6" width="15.81640625" bestFit="1" customWidth="1"/>
  </cols>
  <sheetData>
    <row r="1" spans="1:10" x14ac:dyDescent="0.35">
      <c r="A1" t="s">
        <v>0</v>
      </c>
      <c r="B1" t="s">
        <v>1</v>
      </c>
      <c r="D1" t="s">
        <v>2</v>
      </c>
      <c r="F1" t="s">
        <v>3</v>
      </c>
      <c r="H1" t="s">
        <v>410</v>
      </c>
      <c r="J1" t="s">
        <v>411</v>
      </c>
    </row>
    <row r="2" spans="1:10" x14ac:dyDescent="0.35">
      <c r="A2" t="s">
        <v>4</v>
      </c>
      <c r="B2" t="s">
        <v>5</v>
      </c>
      <c r="D2" s="136" t="s">
        <v>6</v>
      </c>
      <c r="E2" s="136"/>
      <c r="F2" s="136" t="s">
        <v>7</v>
      </c>
      <c r="H2" t="s">
        <v>407</v>
      </c>
      <c r="J2" s="136" t="s">
        <v>249</v>
      </c>
    </row>
    <row r="3" spans="1:10" x14ac:dyDescent="0.35">
      <c r="A3" t="s">
        <v>8</v>
      </c>
      <c r="B3" t="s">
        <v>9</v>
      </c>
      <c r="D3" s="136" t="s">
        <v>10</v>
      </c>
      <c r="E3" s="136"/>
      <c r="F3" s="136" t="s">
        <v>11</v>
      </c>
      <c r="H3" t="s">
        <v>408</v>
      </c>
      <c r="J3" s="136" t="s">
        <v>42</v>
      </c>
    </row>
    <row r="4" spans="1:10" x14ac:dyDescent="0.35">
      <c r="A4" t="s">
        <v>12</v>
      </c>
      <c r="B4" t="s">
        <v>13</v>
      </c>
      <c r="D4" s="136" t="s">
        <v>14</v>
      </c>
      <c r="E4" s="136"/>
      <c r="F4" s="136" t="s">
        <v>15</v>
      </c>
      <c r="J4" s="136" t="s">
        <v>44</v>
      </c>
    </row>
    <row r="5" spans="1:10" x14ac:dyDescent="0.35">
      <c r="A5" t="s">
        <v>16</v>
      </c>
      <c r="B5" t="s">
        <v>17</v>
      </c>
      <c r="D5" s="136" t="s">
        <v>18</v>
      </c>
      <c r="E5" s="136"/>
      <c r="F5" s="136" t="s">
        <v>19</v>
      </c>
      <c r="J5" s="136" t="s">
        <v>251</v>
      </c>
    </row>
    <row r="6" spans="1:10" x14ac:dyDescent="0.35">
      <c r="A6" t="s">
        <v>20</v>
      </c>
      <c r="B6" t="s">
        <v>21</v>
      </c>
      <c r="D6" s="136" t="s">
        <v>22</v>
      </c>
      <c r="E6" s="136"/>
      <c r="F6" s="136" t="s">
        <v>23</v>
      </c>
      <c r="J6" s="136" t="s">
        <v>61</v>
      </c>
    </row>
    <row r="7" spans="1:10" x14ac:dyDescent="0.35">
      <c r="A7" t="s">
        <v>24</v>
      </c>
      <c r="B7" t="s">
        <v>25</v>
      </c>
      <c r="F7" s="136" t="s">
        <v>26</v>
      </c>
      <c r="J7" s="136" t="s">
        <v>66</v>
      </c>
    </row>
    <row r="8" spans="1:10" x14ac:dyDescent="0.35">
      <c r="A8" t="s">
        <v>27</v>
      </c>
      <c r="B8" t="s">
        <v>28</v>
      </c>
      <c r="F8" s="136" t="s">
        <v>29</v>
      </c>
      <c r="J8" s="136" t="s">
        <v>68</v>
      </c>
    </row>
    <row r="9" spans="1:10" x14ac:dyDescent="0.35">
      <c r="A9" t="s">
        <v>30</v>
      </c>
      <c r="B9" t="s">
        <v>31</v>
      </c>
      <c r="F9" s="136" t="s">
        <v>32</v>
      </c>
      <c r="J9" s="136" t="s">
        <v>71</v>
      </c>
    </row>
    <row r="10" spans="1:10" x14ac:dyDescent="0.35">
      <c r="A10" t="s">
        <v>33</v>
      </c>
      <c r="B10" t="s">
        <v>34</v>
      </c>
      <c r="F10" s="136" t="s">
        <v>35</v>
      </c>
      <c r="J10" s="136" t="s">
        <v>256</v>
      </c>
    </row>
    <row r="11" spans="1:10" x14ac:dyDescent="0.35">
      <c r="A11" t="s">
        <v>425</v>
      </c>
      <c r="B11" t="s">
        <v>427</v>
      </c>
      <c r="F11" s="136" t="s">
        <v>38</v>
      </c>
      <c r="J11" s="136" t="s">
        <v>77</v>
      </c>
    </row>
    <row r="12" spans="1:10" x14ac:dyDescent="0.35">
      <c r="A12" t="s">
        <v>36</v>
      </c>
      <c r="B12" t="s">
        <v>37</v>
      </c>
      <c r="F12" s="136" t="s">
        <v>41</v>
      </c>
      <c r="J12" s="136" t="s">
        <v>258</v>
      </c>
    </row>
    <row r="13" spans="1:10" x14ac:dyDescent="0.35">
      <c r="A13" t="s">
        <v>39</v>
      </c>
      <c r="B13" t="s">
        <v>40</v>
      </c>
      <c r="F13" s="136" t="s">
        <v>42</v>
      </c>
      <c r="J13" s="136" t="s">
        <v>98</v>
      </c>
    </row>
    <row r="14" spans="1:10" x14ac:dyDescent="0.35">
      <c r="F14" s="136" t="s">
        <v>43</v>
      </c>
      <c r="J14" s="136" t="s">
        <v>102</v>
      </c>
    </row>
    <row r="15" spans="1:10" x14ac:dyDescent="0.35">
      <c r="F15" s="136" t="s">
        <v>44</v>
      </c>
      <c r="J15" s="136" t="s">
        <v>104</v>
      </c>
    </row>
    <row r="16" spans="1:10" x14ac:dyDescent="0.35">
      <c r="F16" s="136" t="s">
        <v>45</v>
      </c>
      <c r="J16" s="136" t="s">
        <v>252</v>
      </c>
    </row>
    <row r="17" spans="6:10" x14ac:dyDescent="0.35">
      <c r="F17" s="136" t="s">
        <v>46</v>
      </c>
      <c r="J17" s="136" t="s">
        <v>112</v>
      </c>
    </row>
    <row r="18" spans="6:10" x14ac:dyDescent="0.35">
      <c r="F18" s="136" t="s">
        <v>47</v>
      </c>
      <c r="J18" s="136" t="s">
        <v>114</v>
      </c>
    </row>
    <row r="19" spans="6:10" x14ac:dyDescent="0.35">
      <c r="F19" s="136" t="s">
        <v>48</v>
      </c>
      <c r="J19" s="136" t="s">
        <v>126</v>
      </c>
    </row>
    <row r="20" spans="6:10" x14ac:dyDescent="0.35">
      <c r="F20" s="136" t="s">
        <v>49</v>
      </c>
      <c r="J20" s="136" t="s">
        <v>255</v>
      </c>
    </row>
    <row r="21" spans="6:10" x14ac:dyDescent="0.35">
      <c r="F21" s="136" t="s">
        <v>50</v>
      </c>
      <c r="J21" s="136" t="s">
        <v>144</v>
      </c>
    </row>
    <row r="22" spans="6:10" x14ac:dyDescent="0.35">
      <c r="F22" s="136" t="s">
        <v>51</v>
      </c>
      <c r="J22" s="136" t="s">
        <v>147</v>
      </c>
    </row>
    <row r="23" spans="6:10" x14ac:dyDescent="0.35">
      <c r="F23" s="136" t="s">
        <v>52</v>
      </c>
      <c r="J23" s="136" t="s">
        <v>152</v>
      </c>
    </row>
    <row r="24" spans="6:10" x14ac:dyDescent="0.35">
      <c r="F24" s="136" t="s">
        <v>53</v>
      </c>
      <c r="J24" s="136" t="s">
        <v>250</v>
      </c>
    </row>
    <row r="25" spans="6:10" x14ac:dyDescent="0.35">
      <c r="F25" s="136" t="s">
        <v>54</v>
      </c>
      <c r="J25" s="136" t="s">
        <v>166</v>
      </c>
    </row>
    <row r="26" spans="6:10" x14ac:dyDescent="0.35">
      <c r="F26" s="136" t="s">
        <v>55</v>
      </c>
      <c r="J26" s="136" t="s">
        <v>171</v>
      </c>
    </row>
    <row r="27" spans="6:10" x14ac:dyDescent="0.35">
      <c r="F27" s="136" t="s">
        <v>56</v>
      </c>
      <c r="J27" s="136" t="s">
        <v>177</v>
      </c>
    </row>
    <row r="28" spans="6:10" x14ac:dyDescent="0.35">
      <c r="F28" s="136" t="s">
        <v>57</v>
      </c>
      <c r="J28" s="136" t="s">
        <v>178</v>
      </c>
    </row>
    <row r="29" spans="6:10" x14ac:dyDescent="0.35">
      <c r="F29" s="136" t="s">
        <v>58</v>
      </c>
      <c r="J29" s="136" t="s">
        <v>253</v>
      </c>
    </row>
    <row r="30" spans="6:10" x14ac:dyDescent="0.35">
      <c r="F30" s="136" t="s">
        <v>59</v>
      </c>
      <c r="J30" s="136" t="s">
        <v>254</v>
      </c>
    </row>
    <row r="31" spans="6:10" x14ac:dyDescent="0.35">
      <c r="F31" s="136" t="s">
        <v>60</v>
      </c>
      <c r="J31" s="136" t="s">
        <v>190</v>
      </c>
    </row>
    <row r="32" spans="6:10" x14ac:dyDescent="0.35">
      <c r="F32" s="136" t="s">
        <v>61</v>
      </c>
      <c r="J32" s="136" t="s">
        <v>191</v>
      </c>
    </row>
    <row r="33" spans="6:10" x14ac:dyDescent="0.35">
      <c r="F33" s="136" t="s">
        <v>62</v>
      </c>
      <c r="J33" s="136"/>
    </row>
    <row r="34" spans="6:10" x14ac:dyDescent="0.35">
      <c r="F34" s="136" t="s">
        <v>63</v>
      </c>
      <c r="J34" s="136"/>
    </row>
    <row r="35" spans="6:10" x14ac:dyDescent="0.35">
      <c r="F35" s="136" t="s">
        <v>64</v>
      </c>
      <c r="J35" s="136"/>
    </row>
    <row r="36" spans="6:10" x14ac:dyDescent="0.35">
      <c r="F36" s="136" t="s">
        <v>65</v>
      </c>
      <c r="J36" s="136"/>
    </row>
    <row r="37" spans="6:10" x14ac:dyDescent="0.35">
      <c r="F37" s="136" t="s">
        <v>66</v>
      </c>
      <c r="J37" s="136"/>
    </row>
    <row r="38" spans="6:10" x14ac:dyDescent="0.35">
      <c r="F38" s="136" t="s">
        <v>67</v>
      </c>
      <c r="J38" s="136"/>
    </row>
    <row r="39" spans="6:10" x14ac:dyDescent="0.35">
      <c r="F39" s="136" t="s">
        <v>68</v>
      </c>
      <c r="J39" s="136"/>
    </row>
    <row r="40" spans="6:10" x14ac:dyDescent="0.35">
      <c r="F40" s="136" t="s">
        <v>69</v>
      </c>
      <c r="J40" s="136"/>
    </row>
    <row r="41" spans="6:10" x14ac:dyDescent="0.35">
      <c r="F41" s="136" t="s">
        <v>70</v>
      </c>
      <c r="J41" s="136"/>
    </row>
    <row r="42" spans="6:10" x14ac:dyDescent="0.35">
      <c r="F42" s="136" t="s">
        <v>71</v>
      </c>
      <c r="J42" s="136"/>
    </row>
    <row r="43" spans="6:10" x14ac:dyDescent="0.35">
      <c r="F43" s="136" t="s">
        <v>72</v>
      </c>
      <c r="J43" s="136"/>
    </row>
    <row r="44" spans="6:10" x14ac:dyDescent="0.35">
      <c r="F44" s="136" t="s">
        <v>73</v>
      </c>
      <c r="J44" s="136"/>
    </row>
    <row r="45" spans="6:10" x14ac:dyDescent="0.35">
      <c r="F45" s="136" t="s">
        <v>74</v>
      </c>
      <c r="J45" s="136"/>
    </row>
    <row r="46" spans="6:10" x14ac:dyDescent="0.35">
      <c r="F46" s="136" t="s">
        <v>75</v>
      </c>
      <c r="J46" s="136"/>
    </row>
    <row r="47" spans="6:10" x14ac:dyDescent="0.35">
      <c r="F47" s="136" t="s">
        <v>76</v>
      </c>
      <c r="J47" s="136"/>
    </row>
    <row r="48" spans="6:10" x14ac:dyDescent="0.35">
      <c r="F48" s="136" t="s">
        <v>77</v>
      </c>
      <c r="J48" s="136"/>
    </row>
    <row r="49" spans="6:10" x14ac:dyDescent="0.35">
      <c r="F49" s="136" t="s">
        <v>78</v>
      </c>
      <c r="J49" s="136"/>
    </row>
    <row r="50" spans="6:10" x14ac:dyDescent="0.35">
      <c r="F50" s="136" t="s">
        <v>79</v>
      </c>
      <c r="J50" s="136"/>
    </row>
    <row r="51" spans="6:10" x14ac:dyDescent="0.35">
      <c r="F51" s="136" t="s">
        <v>80</v>
      </c>
      <c r="J51" s="136"/>
    </row>
    <row r="52" spans="6:10" x14ac:dyDescent="0.35">
      <c r="F52" s="136" t="s">
        <v>81</v>
      </c>
      <c r="J52" s="136"/>
    </row>
    <row r="53" spans="6:10" x14ac:dyDescent="0.35">
      <c r="F53" s="136" t="s">
        <v>82</v>
      </c>
      <c r="J53" s="136"/>
    </row>
    <row r="54" spans="6:10" x14ac:dyDescent="0.35">
      <c r="F54" s="136" t="s">
        <v>83</v>
      </c>
      <c r="J54" s="136"/>
    </row>
    <row r="55" spans="6:10" x14ac:dyDescent="0.35">
      <c r="F55" s="136" t="s">
        <v>84</v>
      </c>
      <c r="J55" s="136"/>
    </row>
    <row r="56" spans="6:10" x14ac:dyDescent="0.35">
      <c r="F56" s="136" t="s">
        <v>85</v>
      </c>
      <c r="J56" s="136"/>
    </row>
    <row r="57" spans="6:10" x14ac:dyDescent="0.35">
      <c r="F57" s="136" t="s">
        <v>86</v>
      </c>
      <c r="J57" s="136"/>
    </row>
    <row r="58" spans="6:10" x14ac:dyDescent="0.35">
      <c r="F58" s="136" t="s">
        <v>87</v>
      </c>
      <c r="J58" s="136"/>
    </row>
    <row r="59" spans="6:10" x14ac:dyDescent="0.35">
      <c r="F59" s="136" t="s">
        <v>88</v>
      </c>
      <c r="J59" s="136"/>
    </row>
    <row r="60" spans="6:10" x14ac:dyDescent="0.35">
      <c r="F60" s="136" t="s">
        <v>89</v>
      </c>
      <c r="J60" s="136"/>
    </row>
    <row r="61" spans="6:10" x14ac:dyDescent="0.35">
      <c r="F61" s="136" t="s">
        <v>90</v>
      </c>
      <c r="J61" s="136"/>
    </row>
    <row r="62" spans="6:10" x14ac:dyDescent="0.35">
      <c r="F62" s="136" t="s">
        <v>91</v>
      </c>
    </row>
    <row r="63" spans="6:10" x14ac:dyDescent="0.35">
      <c r="F63" s="136" t="s">
        <v>92</v>
      </c>
    </row>
    <row r="64" spans="6:10" x14ac:dyDescent="0.35">
      <c r="F64" s="136" t="s">
        <v>93</v>
      </c>
    </row>
    <row r="65" spans="6:6" x14ac:dyDescent="0.35">
      <c r="F65" s="136" t="s">
        <v>94</v>
      </c>
    </row>
    <row r="66" spans="6:6" x14ac:dyDescent="0.35">
      <c r="F66" s="136" t="s">
        <v>95</v>
      </c>
    </row>
    <row r="67" spans="6:6" x14ac:dyDescent="0.35">
      <c r="F67" s="136" t="s">
        <v>96</v>
      </c>
    </row>
    <row r="68" spans="6:6" x14ac:dyDescent="0.35">
      <c r="F68" s="136" t="s">
        <v>97</v>
      </c>
    </row>
    <row r="69" spans="6:6" x14ac:dyDescent="0.35">
      <c r="F69" s="136" t="s">
        <v>98</v>
      </c>
    </row>
    <row r="70" spans="6:6" x14ac:dyDescent="0.35">
      <c r="F70" s="136" t="s">
        <v>99</v>
      </c>
    </row>
    <row r="71" spans="6:6" x14ac:dyDescent="0.35">
      <c r="F71" s="136" t="s">
        <v>100</v>
      </c>
    </row>
    <row r="72" spans="6:6" x14ac:dyDescent="0.35">
      <c r="F72" s="136" t="s">
        <v>101</v>
      </c>
    </row>
    <row r="73" spans="6:6" x14ac:dyDescent="0.35">
      <c r="F73" s="136" t="s">
        <v>102</v>
      </c>
    </row>
    <row r="74" spans="6:6" x14ac:dyDescent="0.35">
      <c r="F74" s="136" t="s">
        <v>103</v>
      </c>
    </row>
    <row r="75" spans="6:6" x14ac:dyDescent="0.35">
      <c r="F75" s="136" t="s">
        <v>104</v>
      </c>
    </row>
    <row r="76" spans="6:6" x14ac:dyDescent="0.35">
      <c r="F76" s="136" t="s">
        <v>105</v>
      </c>
    </row>
    <row r="77" spans="6:6" x14ac:dyDescent="0.35">
      <c r="F77" s="136" t="s">
        <v>106</v>
      </c>
    </row>
    <row r="78" spans="6:6" x14ac:dyDescent="0.35">
      <c r="F78" s="136" t="s">
        <v>107</v>
      </c>
    </row>
    <row r="79" spans="6:6" x14ac:dyDescent="0.35">
      <c r="F79" s="136" t="s">
        <v>108</v>
      </c>
    </row>
    <row r="80" spans="6:6" x14ac:dyDescent="0.35">
      <c r="F80" s="136" t="s">
        <v>109</v>
      </c>
    </row>
    <row r="81" spans="6:6" x14ac:dyDescent="0.35">
      <c r="F81" s="136" t="s">
        <v>110</v>
      </c>
    </row>
    <row r="82" spans="6:6" x14ac:dyDescent="0.35">
      <c r="F82" s="136" t="s">
        <v>111</v>
      </c>
    </row>
    <row r="83" spans="6:6" x14ac:dyDescent="0.35">
      <c r="F83" s="136" t="s">
        <v>112</v>
      </c>
    </row>
    <row r="84" spans="6:6" x14ac:dyDescent="0.35">
      <c r="F84" s="136" t="s">
        <v>113</v>
      </c>
    </row>
    <row r="85" spans="6:6" x14ac:dyDescent="0.35">
      <c r="F85" s="136" t="s">
        <v>114</v>
      </c>
    </row>
    <row r="86" spans="6:6" x14ac:dyDescent="0.35">
      <c r="F86" s="136" t="s">
        <v>115</v>
      </c>
    </row>
    <row r="87" spans="6:6" x14ac:dyDescent="0.35">
      <c r="F87" s="136" t="s">
        <v>116</v>
      </c>
    </row>
    <row r="88" spans="6:6" x14ac:dyDescent="0.35">
      <c r="F88" s="136" t="s">
        <v>117</v>
      </c>
    </row>
    <row r="89" spans="6:6" x14ac:dyDescent="0.35">
      <c r="F89" s="136" t="s">
        <v>118</v>
      </c>
    </row>
    <row r="90" spans="6:6" x14ac:dyDescent="0.35">
      <c r="F90" s="136" t="s">
        <v>119</v>
      </c>
    </row>
    <row r="91" spans="6:6" x14ac:dyDescent="0.35">
      <c r="F91" s="136" t="s">
        <v>120</v>
      </c>
    </row>
    <row r="92" spans="6:6" x14ac:dyDescent="0.35">
      <c r="F92" s="136" t="s">
        <v>121</v>
      </c>
    </row>
    <row r="93" spans="6:6" x14ac:dyDescent="0.35">
      <c r="F93" s="136" t="s">
        <v>122</v>
      </c>
    </row>
    <row r="94" spans="6:6" x14ac:dyDescent="0.35">
      <c r="F94" s="136" t="s">
        <v>123</v>
      </c>
    </row>
    <row r="95" spans="6:6" x14ac:dyDescent="0.35">
      <c r="F95" s="136" t="s">
        <v>124</v>
      </c>
    </row>
    <row r="96" spans="6:6" x14ac:dyDescent="0.35">
      <c r="F96" s="136" t="s">
        <v>125</v>
      </c>
    </row>
    <row r="97" spans="6:6" x14ac:dyDescent="0.35">
      <c r="F97" s="136" t="s">
        <v>126</v>
      </c>
    </row>
    <row r="98" spans="6:6" x14ac:dyDescent="0.35">
      <c r="F98" s="136" t="s">
        <v>127</v>
      </c>
    </row>
    <row r="99" spans="6:6" x14ac:dyDescent="0.35">
      <c r="F99" s="136" t="s">
        <v>128</v>
      </c>
    </row>
    <row r="100" spans="6:6" x14ac:dyDescent="0.35">
      <c r="F100" s="136" t="s">
        <v>129</v>
      </c>
    </row>
    <row r="101" spans="6:6" x14ac:dyDescent="0.35">
      <c r="F101" s="136" t="s">
        <v>130</v>
      </c>
    </row>
    <row r="102" spans="6:6" x14ac:dyDescent="0.35">
      <c r="F102" s="136" t="s">
        <v>131</v>
      </c>
    </row>
    <row r="103" spans="6:6" x14ac:dyDescent="0.35">
      <c r="F103" s="136" t="s">
        <v>132</v>
      </c>
    </row>
    <row r="104" spans="6:6" x14ac:dyDescent="0.35">
      <c r="F104" s="136" t="s">
        <v>133</v>
      </c>
    </row>
    <row r="105" spans="6:6" x14ac:dyDescent="0.35">
      <c r="F105" s="136" t="s">
        <v>134</v>
      </c>
    </row>
    <row r="106" spans="6:6" x14ac:dyDescent="0.35">
      <c r="F106" s="136" t="s">
        <v>135</v>
      </c>
    </row>
    <row r="107" spans="6:6" x14ac:dyDescent="0.35">
      <c r="F107" s="136" t="s">
        <v>136</v>
      </c>
    </row>
    <row r="108" spans="6:6" x14ac:dyDescent="0.35">
      <c r="F108" s="136" t="s">
        <v>137</v>
      </c>
    </row>
    <row r="109" spans="6:6" x14ac:dyDescent="0.35">
      <c r="F109" s="136" t="s">
        <v>138</v>
      </c>
    </row>
    <row r="110" spans="6:6" x14ac:dyDescent="0.35">
      <c r="F110" s="136" t="s">
        <v>139</v>
      </c>
    </row>
    <row r="111" spans="6:6" x14ac:dyDescent="0.35">
      <c r="F111" s="136" t="s">
        <v>140</v>
      </c>
    </row>
    <row r="112" spans="6:6" x14ac:dyDescent="0.35">
      <c r="F112" s="136" t="s">
        <v>141</v>
      </c>
    </row>
    <row r="113" spans="6:6" x14ac:dyDescent="0.35">
      <c r="F113" s="136" t="s">
        <v>142</v>
      </c>
    </row>
    <row r="114" spans="6:6" x14ac:dyDescent="0.35">
      <c r="F114" s="136" t="s">
        <v>143</v>
      </c>
    </row>
    <row r="115" spans="6:6" x14ac:dyDescent="0.35">
      <c r="F115" s="136" t="s">
        <v>144</v>
      </c>
    </row>
    <row r="116" spans="6:6" x14ac:dyDescent="0.35">
      <c r="F116" s="136" t="s">
        <v>145</v>
      </c>
    </row>
    <row r="117" spans="6:6" x14ac:dyDescent="0.35">
      <c r="F117" s="136" t="s">
        <v>146</v>
      </c>
    </row>
    <row r="118" spans="6:6" x14ac:dyDescent="0.35">
      <c r="F118" s="136" t="s">
        <v>147</v>
      </c>
    </row>
    <row r="119" spans="6:6" x14ac:dyDescent="0.35">
      <c r="F119" s="136" t="s">
        <v>148</v>
      </c>
    </row>
    <row r="120" spans="6:6" x14ac:dyDescent="0.35">
      <c r="F120" s="136" t="s">
        <v>149</v>
      </c>
    </row>
    <row r="121" spans="6:6" x14ac:dyDescent="0.35">
      <c r="F121" s="136" t="s">
        <v>150</v>
      </c>
    </row>
    <row r="122" spans="6:6" x14ac:dyDescent="0.35">
      <c r="F122" s="136" t="s">
        <v>151</v>
      </c>
    </row>
    <row r="123" spans="6:6" x14ac:dyDescent="0.35">
      <c r="F123" s="136" t="s">
        <v>152</v>
      </c>
    </row>
    <row r="124" spans="6:6" x14ac:dyDescent="0.35">
      <c r="F124" s="136" t="s">
        <v>153</v>
      </c>
    </row>
    <row r="125" spans="6:6" x14ac:dyDescent="0.35">
      <c r="F125" s="136" t="s">
        <v>154</v>
      </c>
    </row>
    <row r="126" spans="6:6" x14ac:dyDescent="0.35">
      <c r="F126" s="136" t="s">
        <v>155</v>
      </c>
    </row>
    <row r="127" spans="6:6" x14ac:dyDescent="0.35">
      <c r="F127" s="136" t="s">
        <v>156</v>
      </c>
    </row>
    <row r="128" spans="6:6" x14ac:dyDescent="0.35">
      <c r="F128" s="136" t="s">
        <v>157</v>
      </c>
    </row>
    <row r="129" spans="6:6" x14ac:dyDescent="0.35">
      <c r="F129" s="136" t="s">
        <v>158</v>
      </c>
    </row>
    <row r="130" spans="6:6" x14ac:dyDescent="0.35">
      <c r="F130" s="136" t="s">
        <v>159</v>
      </c>
    </row>
    <row r="131" spans="6:6" x14ac:dyDescent="0.35">
      <c r="F131" s="136" t="s">
        <v>160</v>
      </c>
    </row>
    <row r="132" spans="6:6" x14ac:dyDescent="0.35">
      <c r="F132" s="136" t="s">
        <v>161</v>
      </c>
    </row>
    <row r="133" spans="6:6" x14ac:dyDescent="0.35">
      <c r="F133" s="136" t="s">
        <v>162</v>
      </c>
    </row>
    <row r="134" spans="6:6" x14ac:dyDescent="0.35">
      <c r="F134" s="136" t="s">
        <v>163</v>
      </c>
    </row>
    <row r="135" spans="6:6" x14ac:dyDescent="0.35">
      <c r="F135" s="136" t="s">
        <v>164</v>
      </c>
    </row>
    <row r="136" spans="6:6" x14ac:dyDescent="0.35">
      <c r="F136" s="136" t="s">
        <v>165</v>
      </c>
    </row>
    <row r="137" spans="6:6" x14ac:dyDescent="0.35">
      <c r="F137" s="136" t="s">
        <v>166</v>
      </c>
    </row>
    <row r="138" spans="6:6" x14ac:dyDescent="0.35">
      <c r="F138" s="136" t="s">
        <v>167</v>
      </c>
    </row>
    <row r="139" spans="6:6" x14ac:dyDescent="0.35">
      <c r="F139" s="136" t="s">
        <v>168</v>
      </c>
    </row>
    <row r="140" spans="6:6" x14ac:dyDescent="0.35">
      <c r="F140" s="136" t="s">
        <v>169</v>
      </c>
    </row>
    <row r="141" spans="6:6" x14ac:dyDescent="0.35">
      <c r="F141" s="136" t="s">
        <v>170</v>
      </c>
    </row>
    <row r="142" spans="6:6" x14ac:dyDescent="0.35">
      <c r="F142" s="136" t="s">
        <v>171</v>
      </c>
    </row>
    <row r="143" spans="6:6" x14ac:dyDescent="0.35">
      <c r="F143" s="136" t="s">
        <v>172</v>
      </c>
    </row>
    <row r="144" spans="6:6" x14ac:dyDescent="0.35">
      <c r="F144" s="136" t="s">
        <v>173</v>
      </c>
    </row>
    <row r="145" spans="6:6" x14ac:dyDescent="0.35">
      <c r="F145" s="136" t="s">
        <v>174</v>
      </c>
    </row>
    <row r="146" spans="6:6" x14ac:dyDescent="0.35">
      <c r="F146" s="136" t="s">
        <v>175</v>
      </c>
    </row>
    <row r="147" spans="6:6" x14ac:dyDescent="0.35">
      <c r="F147" s="136" t="s">
        <v>176</v>
      </c>
    </row>
    <row r="148" spans="6:6" x14ac:dyDescent="0.35">
      <c r="F148" s="136" t="s">
        <v>177</v>
      </c>
    </row>
    <row r="149" spans="6:6" x14ac:dyDescent="0.35">
      <c r="F149" s="136" t="s">
        <v>178</v>
      </c>
    </row>
    <row r="150" spans="6:6" x14ac:dyDescent="0.35">
      <c r="F150" s="136" t="s">
        <v>179</v>
      </c>
    </row>
    <row r="151" spans="6:6" x14ac:dyDescent="0.35">
      <c r="F151" s="136" t="s">
        <v>180</v>
      </c>
    </row>
    <row r="152" spans="6:6" x14ac:dyDescent="0.35">
      <c r="F152" s="136" t="s">
        <v>181</v>
      </c>
    </row>
    <row r="153" spans="6:6" x14ac:dyDescent="0.35">
      <c r="F153" s="136" t="s">
        <v>182</v>
      </c>
    </row>
    <row r="154" spans="6:6" x14ac:dyDescent="0.35">
      <c r="F154" s="136" t="s">
        <v>183</v>
      </c>
    </row>
    <row r="155" spans="6:6" x14ac:dyDescent="0.35">
      <c r="F155" s="136" t="s">
        <v>184</v>
      </c>
    </row>
    <row r="156" spans="6:6" x14ac:dyDescent="0.35">
      <c r="F156" s="136" t="s">
        <v>185</v>
      </c>
    </row>
    <row r="157" spans="6:6" x14ac:dyDescent="0.35">
      <c r="F157" s="136" t="s">
        <v>186</v>
      </c>
    </row>
    <row r="158" spans="6:6" x14ac:dyDescent="0.35">
      <c r="F158" s="136" t="s">
        <v>187</v>
      </c>
    </row>
    <row r="159" spans="6:6" x14ac:dyDescent="0.35">
      <c r="F159" s="136" t="s">
        <v>188</v>
      </c>
    </row>
    <row r="160" spans="6:6" x14ac:dyDescent="0.35">
      <c r="F160" s="136" t="s">
        <v>189</v>
      </c>
    </row>
    <row r="161" spans="6:6" x14ac:dyDescent="0.35">
      <c r="F161" s="136" t="s">
        <v>190</v>
      </c>
    </row>
    <row r="162" spans="6:6" x14ac:dyDescent="0.35">
      <c r="F162" s="136" t="s">
        <v>191</v>
      </c>
    </row>
  </sheetData>
  <pageMargins left="0.7" right="0.7" top="0.75" bottom="0.75" header="0.3" footer="0.3"/>
  <tableParts count="3">
    <tablePart r:id="rId1"/>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tint="-0.499984740745262"/>
  </sheetPr>
  <dimension ref="A1:K49"/>
  <sheetViews>
    <sheetView showGridLines="0" showRowColHeaders="0" tabSelected="1" showRuler="0" showWhiteSpace="0" zoomScaleNormal="100" zoomScalePageLayoutView="82" workbookViewId="0">
      <selection activeCell="E3" sqref="E3:J3"/>
    </sheetView>
  </sheetViews>
  <sheetFormatPr defaultColWidth="0" defaultRowHeight="0" customHeight="1" zeroHeight="1" x14ac:dyDescent="0.35"/>
  <cols>
    <col min="1" max="1" width="2.1796875" style="15" customWidth="1"/>
    <col min="2" max="2" width="6.54296875" style="1" customWidth="1"/>
    <col min="3" max="3" width="11.453125" style="1" customWidth="1"/>
    <col min="4" max="4" width="12.453125" style="1" customWidth="1"/>
    <col min="5" max="5" width="7.81640625" style="1" customWidth="1"/>
    <col min="6" max="6" width="10.81640625" style="1" customWidth="1"/>
    <col min="7" max="7" width="10.54296875" style="1" customWidth="1"/>
    <col min="8" max="8" width="9.1796875" style="1" customWidth="1"/>
    <col min="9" max="9" width="10.54296875" style="1" customWidth="1"/>
    <col min="10" max="10" width="18.1796875" style="1" customWidth="1"/>
    <col min="11" max="11" width="1.81640625" style="87" customWidth="1"/>
    <col min="12" max="16384" width="9.1796875" style="15" hidden="1"/>
  </cols>
  <sheetData>
    <row r="1" spans="2:11" s="87" customFormat="1" ht="15" customHeight="1" x14ac:dyDescent="0.35">
      <c r="B1" s="5"/>
      <c r="C1" s="5"/>
      <c r="D1" s="5"/>
      <c r="E1" s="5"/>
      <c r="F1" s="5"/>
      <c r="G1" s="5"/>
      <c r="H1" s="5"/>
      <c r="I1" s="5"/>
      <c r="J1" s="5"/>
    </row>
    <row r="2" spans="2:11" s="87" customFormat="1" ht="15.5" x14ac:dyDescent="0.35">
      <c r="B2" s="213" t="s">
        <v>192</v>
      </c>
      <c r="C2" s="214"/>
      <c r="D2" s="214"/>
      <c r="E2" s="214"/>
      <c r="F2" s="214"/>
      <c r="G2" s="214"/>
      <c r="H2" s="214"/>
      <c r="I2" s="214"/>
      <c r="J2" s="214"/>
      <c r="K2" s="88"/>
    </row>
    <row r="3" spans="2:11" ht="14.5" x14ac:dyDescent="0.35">
      <c r="B3" s="124" t="s">
        <v>193</v>
      </c>
      <c r="C3" s="89"/>
      <c r="D3" s="90"/>
      <c r="E3" s="241"/>
      <c r="F3" s="242"/>
      <c r="G3" s="242"/>
      <c r="H3" s="242"/>
      <c r="I3" s="242"/>
      <c r="J3" s="243"/>
      <c r="K3" s="88"/>
    </row>
    <row r="4" spans="2:11" ht="14.5" x14ac:dyDescent="0.35">
      <c r="B4" s="244" t="s">
        <v>194</v>
      </c>
      <c r="C4" s="245"/>
      <c r="D4" s="245"/>
      <c r="E4" s="246"/>
      <c r="F4" s="247"/>
      <c r="G4" s="247"/>
      <c r="H4" s="247"/>
      <c r="I4" s="247"/>
      <c r="J4" s="248"/>
      <c r="K4" s="88"/>
    </row>
    <row r="5" spans="2:11" s="92" customFormat="1" ht="46.5" customHeight="1" x14ac:dyDescent="0.35">
      <c r="B5" s="234" t="s">
        <v>195</v>
      </c>
      <c r="C5" s="235"/>
      <c r="D5" s="235"/>
      <c r="E5" s="235"/>
      <c r="F5" s="235"/>
      <c r="G5" s="235"/>
      <c r="H5" s="235"/>
      <c r="I5" s="235"/>
      <c r="J5" s="236"/>
      <c r="K5" s="91"/>
    </row>
    <row r="6" spans="2:11" s="94" customFormat="1" ht="85.5" customHeight="1" x14ac:dyDescent="0.35">
      <c r="B6" s="3" t="s">
        <v>196</v>
      </c>
      <c r="C6" s="239" t="s">
        <v>197</v>
      </c>
      <c r="D6" s="239"/>
      <c r="E6" s="239"/>
      <c r="F6" s="239"/>
      <c r="G6" s="239"/>
      <c r="H6" s="239"/>
      <c r="I6" s="239"/>
      <c r="J6" s="240"/>
      <c r="K6" s="93"/>
    </row>
    <row r="7" spans="2:11" s="17" customFormat="1" ht="16.5" customHeight="1" x14ac:dyDescent="0.35">
      <c r="B7" s="229" t="s">
        <v>198</v>
      </c>
      <c r="C7" s="230"/>
      <c r="D7" s="230"/>
      <c r="E7" s="230"/>
      <c r="F7" s="230"/>
      <c r="G7" s="231"/>
      <c r="H7" s="232"/>
      <c r="I7" s="232"/>
      <c r="J7" s="233"/>
      <c r="K7" s="99"/>
    </row>
    <row r="8" spans="2:11" ht="21" customHeight="1" x14ac:dyDescent="0.35">
      <c r="B8" s="95" t="s">
        <v>199</v>
      </c>
      <c r="C8" s="113"/>
      <c r="D8" s="2"/>
      <c r="E8" s="2"/>
      <c r="F8" s="2" t="s">
        <v>200</v>
      </c>
      <c r="G8" s="162"/>
      <c r="H8" s="2" t="s">
        <v>201</v>
      </c>
      <c r="I8" s="163"/>
      <c r="J8" s="71"/>
      <c r="K8" s="88"/>
    </row>
    <row r="9" spans="2:11" s="14" customFormat="1" ht="14.5" x14ac:dyDescent="0.35">
      <c r="B9" s="88" t="s">
        <v>202</v>
      </c>
      <c r="C9" s="72"/>
      <c r="D9" s="223"/>
      <c r="E9" s="224"/>
      <c r="F9" s="224"/>
      <c r="G9" s="224"/>
      <c r="H9" s="224"/>
      <c r="I9" s="224"/>
      <c r="J9" s="225"/>
      <c r="K9" s="100"/>
    </row>
    <row r="10" spans="2:11" s="14" customFormat="1" ht="41.25" customHeight="1" x14ac:dyDescent="0.35">
      <c r="B10" s="88"/>
      <c r="C10" s="72"/>
      <c r="D10" s="226"/>
      <c r="E10" s="227"/>
      <c r="F10" s="227"/>
      <c r="G10" s="227"/>
      <c r="H10" s="227"/>
      <c r="I10" s="227"/>
      <c r="J10" s="228"/>
      <c r="K10" s="100"/>
    </row>
    <row r="11" spans="2:11" s="94" customFormat="1" ht="12" customHeight="1" x14ac:dyDescent="0.35">
      <c r="B11" s="73"/>
      <c r="C11" s="2"/>
      <c r="D11" s="2"/>
      <c r="E11" s="2"/>
      <c r="F11" s="2"/>
      <c r="G11" s="2"/>
      <c r="H11" s="2"/>
      <c r="I11" s="2"/>
      <c r="J11" s="71"/>
      <c r="K11" s="93"/>
    </row>
    <row r="12" spans="2:11" ht="31.5" customHeight="1" x14ac:dyDescent="0.35">
      <c r="B12" s="146"/>
      <c r="C12" s="96" t="s">
        <v>203</v>
      </c>
      <c r="D12" s="38"/>
      <c r="E12" s="38"/>
      <c r="F12" s="38"/>
      <c r="G12" s="38"/>
      <c r="H12" s="38"/>
      <c r="I12" s="38"/>
      <c r="J12" s="97"/>
      <c r="K12" s="88"/>
    </row>
    <row r="13" spans="2:11" s="16" customFormat="1" ht="94.5" customHeight="1" x14ac:dyDescent="0.35">
      <c r="B13" s="3" t="s">
        <v>204</v>
      </c>
      <c r="C13" s="237" t="s">
        <v>205</v>
      </c>
      <c r="D13" s="237"/>
      <c r="E13" s="237"/>
      <c r="F13" s="237"/>
      <c r="G13" s="237"/>
      <c r="H13" s="237"/>
      <c r="I13" s="237"/>
      <c r="J13" s="238"/>
      <c r="K13" s="93"/>
    </row>
    <row r="14" spans="2:11" ht="16.5" customHeight="1" x14ac:dyDescent="0.35">
      <c r="B14" s="229" t="s">
        <v>198</v>
      </c>
      <c r="C14" s="230"/>
      <c r="D14" s="230"/>
      <c r="E14" s="230"/>
      <c r="F14" s="230"/>
      <c r="G14" s="231"/>
      <c r="H14" s="232"/>
      <c r="I14" s="232"/>
      <c r="J14" s="233"/>
      <c r="K14" s="88"/>
    </row>
    <row r="15" spans="2:11" ht="21" customHeight="1" x14ac:dyDescent="0.35">
      <c r="B15" s="95" t="s">
        <v>206</v>
      </c>
      <c r="C15" s="113"/>
      <c r="D15" s="2"/>
      <c r="E15" s="2"/>
      <c r="F15" s="2" t="s">
        <v>200</v>
      </c>
      <c r="G15" s="161"/>
      <c r="H15" s="2" t="s">
        <v>201</v>
      </c>
      <c r="I15" s="162"/>
      <c r="J15" s="71"/>
      <c r="K15" s="88"/>
    </row>
    <row r="16" spans="2:11" s="14" customFormat="1" ht="14.5" x14ac:dyDescent="0.35">
      <c r="B16" s="220" t="s">
        <v>207</v>
      </c>
      <c r="C16" s="221"/>
      <c r="D16" s="223"/>
      <c r="E16" s="224"/>
      <c r="F16" s="224"/>
      <c r="G16" s="224"/>
      <c r="H16" s="224"/>
      <c r="I16" s="224"/>
      <c r="J16" s="225"/>
      <c r="K16" s="100"/>
    </row>
    <row r="17" spans="2:11" s="14" customFormat="1" ht="41.25" customHeight="1" x14ac:dyDescent="0.35">
      <c r="B17" s="222"/>
      <c r="C17" s="221"/>
      <c r="D17" s="226"/>
      <c r="E17" s="227"/>
      <c r="F17" s="227"/>
      <c r="G17" s="227"/>
      <c r="H17" s="227"/>
      <c r="I17" s="227"/>
      <c r="J17" s="228"/>
      <c r="K17" s="100"/>
    </row>
    <row r="18" spans="2:11" ht="31.5" customHeight="1" x14ac:dyDescent="0.35">
      <c r="B18" s="146"/>
      <c r="C18" s="96" t="s">
        <v>208</v>
      </c>
      <c r="D18" s="38"/>
      <c r="E18" s="38"/>
      <c r="F18" s="38"/>
      <c r="G18" s="38"/>
      <c r="H18" s="38"/>
      <c r="I18" s="38"/>
      <c r="J18" s="97"/>
      <c r="K18" s="88"/>
    </row>
    <row r="19" spans="2:11" ht="15.75" customHeight="1" x14ac:dyDescent="0.35">
      <c r="B19" s="5"/>
      <c r="C19" s="123"/>
      <c r="D19" s="123"/>
      <c r="E19" s="123"/>
      <c r="F19" s="123"/>
      <c r="G19" s="123"/>
      <c r="H19" s="123"/>
      <c r="I19" s="123"/>
      <c r="J19" s="123"/>
    </row>
    <row r="20" spans="2:11" ht="6.65" customHeight="1" x14ac:dyDescent="0.35">
      <c r="B20" s="5"/>
      <c r="C20" s="5"/>
      <c r="D20" s="5"/>
      <c r="E20" s="5"/>
      <c r="F20" s="5"/>
      <c r="G20" s="5"/>
      <c r="H20" s="5"/>
      <c r="I20" s="5"/>
      <c r="J20" s="5"/>
    </row>
    <row r="21" spans="2:11" ht="14.5" hidden="1" x14ac:dyDescent="0.35">
      <c r="B21" s="5"/>
      <c r="C21" s="5"/>
      <c r="D21" s="5"/>
      <c r="E21" s="5"/>
      <c r="F21" s="5"/>
      <c r="G21" s="5"/>
      <c r="H21" s="5"/>
      <c r="I21" s="5"/>
      <c r="J21" s="5"/>
    </row>
    <row r="22" spans="2:11" ht="14.5" hidden="1" x14ac:dyDescent="0.35">
      <c r="B22" s="5"/>
      <c r="C22" s="5"/>
      <c r="D22" s="5"/>
      <c r="E22" s="5"/>
      <c r="F22" s="5"/>
      <c r="G22" s="5"/>
      <c r="H22" s="5"/>
      <c r="I22" s="5"/>
      <c r="J22" s="5"/>
    </row>
    <row r="23" spans="2:11" ht="14.5" hidden="1" x14ac:dyDescent="0.35">
      <c r="B23" s="5"/>
      <c r="C23" s="5"/>
      <c r="D23" s="5"/>
      <c r="E23" s="5"/>
      <c r="F23" s="5"/>
      <c r="G23" s="5"/>
      <c r="H23" s="5"/>
      <c r="I23" s="5"/>
      <c r="J23" s="5"/>
    </row>
    <row r="24" spans="2:11" ht="14.5" hidden="1" x14ac:dyDescent="0.35">
      <c r="B24" s="5"/>
      <c r="C24" s="5"/>
      <c r="D24" s="5"/>
      <c r="E24" s="5"/>
      <c r="F24" s="5"/>
      <c r="G24" s="5"/>
      <c r="H24" s="5"/>
      <c r="I24" s="5"/>
      <c r="J24" s="5"/>
    </row>
    <row r="25" spans="2:11" ht="14.5" hidden="1" x14ac:dyDescent="0.35">
      <c r="B25" s="5"/>
      <c r="C25" s="5"/>
      <c r="D25" s="5"/>
      <c r="E25" s="5"/>
      <c r="F25" s="5"/>
      <c r="G25" s="5"/>
      <c r="H25" s="5"/>
      <c r="I25" s="5"/>
      <c r="J25" s="5"/>
    </row>
    <row r="26" spans="2:11" ht="14.5" hidden="1" x14ac:dyDescent="0.35">
      <c r="B26" s="5"/>
      <c r="C26" s="5"/>
      <c r="D26" s="5"/>
      <c r="E26" s="5"/>
      <c r="F26" s="5"/>
      <c r="G26" s="5"/>
      <c r="H26" s="5"/>
      <c r="I26" s="5"/>
      <c r="J26" s="5"/>
    </row>
    <row r="27" spans="2:11" ht="14.5" hidden="1" x14ac:dyDescent="0.35">
      <c r="B27" s="5"/>
      <c r="C27" s="5"/>
      <c r="D27" s="5"/>
      <c r="E27" s="5"/>
      <c r="F27" s="5"/>
      <c r="G27" s="5"/>
      <c r="H27" s="5"/>
      <c r="I27" s="5"/>
      <c r="J27" s="5"/>
    </row>
    <row r="28" spans="2:11" ht="4" hidden="1" customHeight="1" x14ac:dyDescent="0.35">
      <c r="B28" s="5"/>
      <c r="C28" s="5"/>
      <c r="D28" s="98"/>
      <c r="E28" s="5"/>
      <c r="F28" s="5"/>
      <c r="G28" s="5"/>
      <c r="H28" s="5"/>
      <c r="I28" s="5"/>
      <c r="J28" s="5"/>
    </row>
    <row r="29" spans="2:11" ht="14.5" hidden="1" x14ac:dyDescent="0.35"/>
    <row r="30" spans="2:11" ht="14.5" hidden="1" x14ac:dyDescent="0.35"/>
    <row r="31" spans="2:11" ht="14.5" hidden="1" x14ac:dyDescent="0.35"/>
    <row r="32" spans="2:11" ht="14.5" hidden="1" x14ac:dyDescent="0.35"/>
    <row r="33" ht="14.5" hidden="1" x14ac:dyDescent="0.35"/>
    <row r="34" ht="14.5" hidden="1" x14ac:dyDescent="0.35"/>
    <row r="35" ht="14.5" hidden="1" x14ac:dyDescent="0.35"/>
    <row r="36" ht="14.5" hidden="1" x14ac:dyDescent="0.35"/>
    <row r="37" ht="14.5" hidden="1" x14ac:dyDescent="0.35"/>
    <row r="38" ht="14.5" hidden="1" x14ac:dyDescent="0.35"/>
    <row r="39" ht="14.5" hidden="1" x14ac:dyDescent="0.35"/>
    <row r="40" ht="9.65" hidden="1" customHeight="1" x14ac:dyDescent="0.35"/>
    <row r="41" ht="14.5" hidden="1" x14ac:dyDescent="0.35"/>
    <row r="42" ht="14.5" hidden="1" x14ac:dyDescent="0.35"/>
    <row r="43" ht="14.5" hidden="1" x14ac:dyDescent="0.35"/>
    <row r="44" ht="15" hidden="1" customHeight="1" x14ac:dyDescent="0.35"/>
    <row r="45" ht="15" hidden="1" customHeight="1" x14ac:dyDescent="0.35"/>
    <row r="46" ht="15" hidden="1" customHeight="1" x14ac:dyDescent="0.35"/>
    <row r="47" ht="15" hidden="1" customHeight="1" x14ac:dyDescent="0.35"/>
    <row r="48" ht="15" hidden="1" customHeight="1" x14ac:dyDescent="0.35"/>
    <row r="49" ht="15" hidden="1" customHeight="1" x14ac:dyDescent="0.35"/>
  </sheetData>
  <sheetProtection algorithmName="SHA-512" hashValue="BRSM+8HsFyuRdu4CXn4Zvz3ROGBQg3TTInOLs5Oj+qi7Z/HntRoTRxXyp5jVuc5Oj2aTVT2xJDQ6WyoiVReW9g==" saltValue="BrnOdQjYwIA7x6qlWthUXw==" spinCount="100000" sheet="1" objects="1" scenarios="1" selectLockedCells="1"/>
  <mergeCells count="14">
    <mergeCell ref="B2:J2"/>
    <mergeCell ref="B5:J5"/>
    <mergeCell ref="C13:J13"/>
    <mergeCell ref="C6:J6"/>
    <mergeCell ref="B7:F7"/>
    <mergeCell ref="G7:J7"/>
    <mergeCell ref="E3:J3"/>
    <mergeCell ref="B4:D4"/>
    <mergeCell ref="E4:J4"/>
    <mergeCell ref="B16:C17"/>
    <mergeCell ref="D9:J10"/>
    <mergeCell ref="D16:J17"/>
    <mergeCell ref="B14:F14"/>
    <mergeCell ref="G14:J14"/>
  </mergeCells>
  <dataValidations xWindow="945" yWindow="339" count="11">
    <dataValidation type="list" allowBlank="1" showInputMessage="1" showErrorMessage="1" promptTitle="POINTS SELECTION" prompt="Number of points requested under category &quot;Homeless Facilities Participation.&quot;" sqref="B18" xr:uid="{00000000-0002-0000-0200-000000000000}">
      <formula1>"0,1"</formula1>
    </dataValidation>
    <dataValidation type="list" allowBlank="1" showInputMessage="1" showErrorMessage="1" promptTitle="Homeless Policy Coordination" prompt="Number of points requested under category &quot;Homeless Policy Consultation.&quot;" sqref="B12" xr:uid="{00000000-0002-0000-0200-000001000000}">
      <formula1>"0,2"</formula1>
    </dataValidation>
    <dataValidation allowBlank="1" showInputMessage="1" showErrorMessage="1" prompt="Name or client number of Program Participant" sqref="G14:J14 G7:J7" xr:uid="{00000000-0002-0000-0200-000002000000}"/>
    <dataValidation type="date" allowBlank="1" showInputMessage="1" showErrorMessage="1" errorTitle="Inconsitent Date " error="Date entered must be a date before the Application Acceptance period begins. " promptTitle="Role Start Date" prompt="Start date for this rile must be before the Application Acceptance period begins. " sqref="G8" xr:uid="{00000000-0002-0000-0200-000003000000}">
      <formula1>18264</formula1>
      <formula2>45436</formula2>
    </dataValidation>
    <dataValidation type="date" operator="greaterThanOrEqual" allowBlank="1" showInputMessage="1" showErrorMessage="1" errorTitle="Inconsistent Date " error="Date entered is prior to the Application Acceptance Date. Please enter a date that is after the Application acceptance start date. " promptTitle="Role End Date" prompt="Date the role ends." sqref="I8" xr:uid="{00000000-0002-0000-0200-000004000000}">
      <formula1>45436</formula1>
    </dataValidation>
    <dataValidation allowBlank="1" showInputMessage="1" showErrorMessage="1" prompt="Brief description of role " sqref="K9:XFD10 D9" xr:uid="{00000000-0002-0000-0200-000005000000}"/>
    <dataValidation type="date" allowBlank="1" showInputMessage="1" showErrorMessage="1" errorTitle="Inconsistent Date" error="Enter a date in this cell" promptTitle="Role Start Date" prompt="Start date for this rile must be before the Application Acceptance period begins. " sqref="G15" xr:uid="{00000000-0002-0000-0200-000006000000}">
      <formula1>18264</formula1>
      <formula2>45436</formula2>
    </dataValidation>
    <dataValidation allowBlank="1" showInputMessage="1" showErrorMessage="1" errorTitle="Inconsistent Date " error="Date entered is prior to the Application Acceptance Date. Please enter a date that is after the Application acceptance start date. " promptTitle="Role End Date" prompt="End date of participation" sqref="I15" xr:uid="{00000000-0002-0000-0200-000007000000}"/>
    <dataValidation allowBlank="1" showInputMessage="1" showErrorMessage="1" prompt="Brief description of participation" sqref="K16:XFD17 D16" xr:uid="{00000000-0002-0000-0200-000008000000}"/>
    <dataValidation type="textLength" operator="greaterThan" allowBlank="1" showInputMessage="1" showErrorMessage="1" errorTitle="Legal Name Missing" error="Please enter your organization's name." promptTitle="Contact Information" prompt="Applicant Legal Name" sqref="E3:J3" xr:uid="{00000000-0002-0000-0200-000009000000}">
      <formula1>1</formula1>
    </dataValidation>
    <dataValidation type="list" operator="greaterThan" allowBlank="1" showInputMessage="1" showErrorMessage="1" errorTitle="Legal Name Missing" error="Please enter your organization's name." promptTitle="Service Area Region" prompt="Choose your Service Area Region" sqref="E4:J4" xr:uid="{00000000-0002-0000-0200-00000A000000}">
      <formula1>CoCList</formula1>
    </dataValidation>
  </dataValidations>
  <pageMargins left="0.25" right="0.25" top="8.3333333333333329E-2"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0" tint="-0.499984740745262"/>
  </sheetPr>
  <dimension ref="A1:N52"/>
  <sheetViews>
    <sheetView showGridLines="0" showRowColHeaders="0" zoomScaleNormal="100" zoomScaleSheetLayoutView="100" zoomScalePageLayoutView="90" workbookViewId="0">
      <selection activeCell="E5" sqref="E5:I5"/>
    </sheetView>
  </sheetViews>
  <sheetFormatPr defaultColWidth="0" defaultRowHeight="0" customHeight="1" zeroHeight="1" x14ac:dyDescent="0.35"/>
  <cols>
    <col min="1" max="1" width="2.81640625" style="1" customWidth="1"/>
    <col min="2" max="2" width="6.54296875" style="1" customWidth="1"/>
    <col min="3" max="3" width="9.1796875" style="1" customWidth="1"/>
    <col min="4" max="4" width="10.453125" style="1" customWidth="1"/>
    <col min="5" max="6" width="9.1796875" style="1" customWidth="1"/>
    <col min="7" max="7" width="5" style="1" customWidth="1"/>
    <col min="8" max="8" width="7.54296875" style="1" customWidth="1"/>
    <col min="9" max="10" width="13.1796875" style="1" customWidth="1"/>
    <col min="11" max="11" width="15.54296875" style="1" customWidth="1"/>
    <col min="12" max="12" width="3" style="5" customWidth="1"/>
    <col min="13" max="14" width="0" style="1" hidden="1" customWidth="1"/>
    <col min="15" max="16384" width="9.1796875" style="1" hidden="1"/>
  </cols>
  <sheetData>
    <row r="1" spans="2:12" s="5" customFormat="1" ht="14.5" x14ac:dyDescent="0.35"/>
    <row r="2" spans="2:12" s="5" customFormat="1" ht="15.75" customHeight="1" x14ac:dyDescent="0.35">
      <c r="B2" s="213" t="s">
        <v>209</v>
      </c>
      <c r="C2" s="214"/>
      <c r="D2" s="214"/>
      <c r="E2" s="214"/>
      <c r="F2" s="214"/>
      <c r="G2" s="214"/>
      <c r="H2" s="214"/>
      <c r="I2" s="214"/>
      <c r="J2" s="214"/>
      <c r="K2" s="152"/>
    </row>
    <row r="3" spans="2:12" s="5" customFormat="1" ht="118.5" customHeight="1" x14ac:dyDescent="0.35">
      <c r="B3" s="215" t="s">
        <v>210</v>
      </c>
      <c r="C3" s="215"/>
      <c r="D3" s="215"/>
      <c r="E3" s="215"/>
      <c r="F3" s="215"/>
      <c r="G3" s="215"/>
      <c r="H3" s="215"/>
      <c r="I3" s="215"/>
      <c r="J3" s="215"/>
      <c r="K3" s="215"/>
    </row>
    <row r="4" spans="2:12" s="5" customFormat="1" ht="6.65" customHeight="1" thickBot="1" x14ac:dyDescent="0.4">
      <c r="B4" s="172"/>
      <c r="C4" s="172"/>
      <c r="D4" s="172"/>
      <c r="E4" s="172"/>
      <c r="F4" s="172"/>
      <c r="G4" s="172"/>
      <c r="H4" s="172"/>
      <c r="I4" s="172"/>
      <c r="J4" s="172"/>
      <c r="K4" s="172"/>
    </row>
    <row r="5" spans="2:12" s="5" customFormat="1" ht="33" customHeight="1" thickBot="1" x14ac:dyDescent="0.4">
      <c r="B5" s="250" t="s">
        <v>406</v>
      </c>
      <c r="C5" s="251"/>
      <c r="D5" s="251"/>
      <c r="E5" s="252"/>
      <c r="F5" s="252"/>
      <c r="G5" s="252"/>
      <c r="H5" s="252"/>
      <c r="I5" s="253"/>
      <c r="J5" s="133"/>
      <c r="K5" s="133"/>
    </row>
    <row r="6" spans="2:12" s="5" customFormat="1" ht="16.5" customHeight="1" x14ac:dyDescent="0.35">
      <c r="B6" s="85"/>
      <c r="C6" s="126"/>
      <c r="D6" s="126"/>
      <c r="E6" s="126" t="s">
        <v>413</v>
      </c>
      <c r="F6" s="126"/>
      <c r="G6" s="126"/>
      <c r="H6" s="126"/>
      <c r="I6" s="126"/>
      <c r="J6" s="126"/>
      <c r="K6" s="126"/>
    </row>
    <row r="7" spans="2:12" s="5" customFormat="1" ht="17.25" customHeight="1" x14ac:dyDescent="0.35">
      <c r="B7" s="255" t="str">
        <f>IF(E5="Organizational Experience","Option 1. Organizational Experience","")</f>
        <v/>
      </c>
      <c r="C7" s="255"/>
      <c r="D7" s="255"/>
      <c r="E7" s="255"/>
      <c r="F7" s="255"/>
      <c r="G7" s="255"/>
      <c r="H7" s="255"/>
      <c r="I7" s="255"/>
      <c r="J7" s="255"/>
      <c r="K7" s="255"/>
    </row>
    <row r="8" spans="2:12" s="37" customFormat="1" ht="25" customHeight="1" x14ac:dyDescent="0.35">
      <c r="B8" s="87"/>
      <c r="C8" s="254" t="str">
        <f>IF(E5="Organizational Experience","Name of Federal or State Program","")</f>
        <v/>
      </c>
      <c r="D8" s="254"/>
      <c r="E8" s="254"/>
      <c r="F8" s="254"/>
      <c r="G8" s="254"/>
      <c r="H8" s="175" t="str">
        <f>IF(E5="Organizational Experience","Source","")</f>
        <v/>
      </c>
      <c r="I8" s="175" t="str">
        <f>IF(E5="Organizational Experience","Award Start Date","")</f>
        <v/>
      </c>
      <c r="J8" s="175" t="str">
        <f>IF(E5="Organizational Experience","Award End Date","")</f>
        <v/>
      </c>
      <c r="K8" s="175" t="str">
        <f>IF(E5="Organizational Experience","Months","")</f>
        <v/>
      </c>
    </row>
    <row r="9" spans="2:12" s="4" customFormat="1" ht="18" customHeight="1" x14ac:dyDescent="0.35">
      <c r="B9" s="176" t="str">
        <f>IF(E5="Organizational Experience","1","")</f>
        <v/>
      </c>
      <c r="C9" s="249"/>
      <c r="D9" s="249"/>
      <c r="E9" s="249"/>
      <c r="F9" s="249"/>
      <c r="G9" s="249"/>
      <c r="H9" s="177"/>
      <c r="I9" s="178"/>
      <c r="J9" s="178"/>
      <c r="K9" s="179" t="str">
        <f>IF(E5="Organizational Experience",(ROUNDDOWN((J9-I9)/30,0)),"")</f>
        <v/>
      </c>
      <c r="L9" s="37"/>
    </row>
    <row r="10" spans="2:12" s="4" customFormat="1" ht="18" customHeight="1" x14ac:dyDescent="0.35">
      <c r="B10" s="176" t="str">
        <f>IF(E5="Organizational Experience","2","")</f>
        <v/>
      </c>
      <c r="C10" s="249"/>
      <c r="D10" s="249"/>
      <c r="E10" s="249"/>
      <c r="F10" s="249"/>
      <c r="G10" s="249"/>
      <c r="H10" s="177"/>
      <c r="I10" s="178"/>
      <c r="J10" s="178"/>
      <c r="K10" s="179" t="str">
        <f>IF(E5="Organizational Experience",(ROUNDDOWN((J10-I10)/30,0)),"")</f>
        <v/>
      </c>
      <c r="L10" s="37"/>
    </row>
    <row r="11" spans="2:12" s="4" customFormat="1" ht="18" customHeight="1" x14ac:dyDescent="0.35">
      <c r="B11" s="176" t="str">
        <f>IF(E5="Organizational Experience","3","")</f>
        <v/>
      </c>
      <c r="C11" s="249"/>
      <c r="D11" s="249"/>
      <c r="E11" s="249"/>
      <c r="F11" s="249"/>
      <c r="G11" s="249"/>
      <c r="H11" s="177"/>
      <c r="I11" s="180"/>
      <c r="J11" s="180"/>
      <c r="K11" s="179" t="str">
        <f>IF(E5="Organizational Experience",(ROUNDDOWN((J11-I11)/30,0)),"")</f>
        <v/>
      </c>
      <c r="L11" s="37"/>
    </row>
    <row r="12" spans="2:12" s="4" customFormat="1" ht="18" customHeight="1" x14ac:dyDescent="0.35">
      <c r="B12" s="176" t="str">
        <f>IF(E5="Organizational Experience","4","")</f>
        <v/>
      </c>
      <c r="C12" s="249"/>
      <c r="D12" s="249"/>
      <c r="E12" s="249"/>
      <c r="F12" s="249"/>
      <c r="G12" s="249"/>
      <c r="H12" s="177"/>
      <c r="I12" s="180"/>
      <c r="J12" s="180"/>
      <c r="K12" s="179" t="str">
        <f>IF(E5="Organizational Experience",(ROUNDDOWN((J12-I12)/30,0)),"")</f>
        <v/>
      </c>
      <c r="L12" s="37"/>
    </row>
    <row r="13" spans="2:12" s="4" customFormat="1" ht="18" customHeight="1" x14ac:dyDescent="0.35">
      <c r="B13" s="176" t="str">
        <f>IF(E5="Organizational Experience","5","")</f>
        <v/>
      </c>
      <c r="C13" s="249"/>
      <c r="D13" s="249"/>
      <c r="E13" s="249"/>
      <c r="F13" s="249"/>
      <c r="G13" s="249"/>
      <c r="H13" s="177"/>
      <c r="I13" s="180"/>
      <c r="J13" s="180"/>
      <c r="K13" s="179" t="str">
        <f>IF(E5="Organizational Experience",(ROUNDDOWN((J13-I13)/30,0)),"")</f>
        <v/>
      </c>
      <c r="L13" s="37"/>
    </row>
    <row r="14" spans="2:12" s="4" customFormat="1" ht="18" customHeight="1" x14ac:dyDescent="0.35">
      <c r="B14" s="176" t="str">
        <f>IF(E5="Organizational Experience","6","")</f>
        <v/>
      </c>
      <c r="C14" s="249"/>
      <c r="D14" s="249"/>
      <c r="E14" s="249"/>
      <c r="F14" s="249"/>
      <c r="G14" s="249"/>
      <c r="H14" s="177"/>
      <c r="I14" s="180"/>
      <c r="J14" s="180"/>
      <c r="K14" s="179" t="str">
        <f>IF(E5="Organizational Experience",(ROUNDDOWN((J14-I14)/30,0)),"")</f>
        <v/>
      </c>
      <c r="L14" s="37"/>
    </row>
    <row r="15" spans="2:12" s="4" customFormat="1" ht="18" customHeight="1" x14ac:dyDescent="0.35">
      <c r="B15" s="176" t="str">
        <f>IF(E5="Organizational Experience","7","")</f>
        <v/>
      </c>
      <c r="C15" s="249"/>
      <c r="D15" s="249"/>
      <c r="E15" s="249"/>
      <c r="F15" s="249"/>
      <c r="G15" s="249"/>
      <c r="H15" s="177"/>
      <c r="I15" s="180"/>
      <c r="J15" s="180"/>
      <c r="K15" s="179" t="str">
        <f>IF(E5="Organizational Experience",(ROUNDDOWN((J15-I15)/30,0)),"")</f>
        <v/>
      </c>
      <c r="L15" s="37"/>
    </row>
    <row r="16" spans="2:12" s="4" customFormat="1" ht="18" customHeight="1" x14ac:dyDescent="0.35">
      <c r="B16" s="176" t="str">
        <f>IF(E5="Organizational Experience","8","")</f>
        <v/>
      </c>
      <c r="C16" s="249"/>
      <c r="D16" s="249"/>
      <c r="E16" s="249"/>
      <c r="F16" s="249"/>
      <c r="G16" s="249"/>
      <c r="H16" s="177"/>
      <c r="I16" s="180"/>
      <c r="J16" s="180"/>
      <c r="K16" s="179" t="str">
        <f>IF(E5="Organizational Experience",(ROUNDDOWN((J16-I16)/30,0)),"")</f>
        <v/>
      </c>
      <c r="L16" s="37"/>
    </row>
    <row r="17" spans="1:12" s="4" customFormat="1" ht="18" customHeight="1" x14ac:dyDescent="0.35">
      <c r="B17" s="176" t="str">
        <f>IF(E5="Organizational Experience","9","")</f>
        <v/>
      </c>
      <c r="C17" s="249"/>
      <c r="D17" s="249"/>
      <c r="E17" s="249"/>
      <c r="F17" s="249"/>
      <c r="G17" s="249"/>
      <c r="H17" s="177"/>
      <c r="I17" s="180"/>
      <c r="J17" s="180"/>
      <c r="K17" s="179" t="str">
        <f>IF(E5="Organizational Experience",(ROUNDDOWN((J17-I17)/30,0)),"")</f>
        <v/>
      </c>
      <c r="L17" s="37"/>
    </row>
    <row r="18" spans="1:12" s="4" customFormat="1" ht="18" customHeight="1" x14ac:dyDescent="0.35">
      <c r="B18" s="176" t="str">
        <f>IF(E5="Organizational Experience","10","")</f>
        <v/>
      </c>
      <c r="C18" s="249"/>
      <c r="D18" s="249"/>
      <c r="E18" s="249"/>
      <c r="F18" s="249"/>
      <c r="G18" s="249"/>
      <c r="H18" s="177"/>
      <c r="I18" s="180"/>
      <c r="J18" s="180"/>
      <c r="K18" s="179" t="str">
        <f>IF(E5="Organizational Experience",(ROUNDDOWN((J18-I18)/30,0)),"")</f>
        <v/>
      </c>
      <c r="L18" s="37"/>
    </row>
    <row r="19" spans="1:12" s="4" customFormat="1" ht="18" customHeight="1" x14ac:dyDescent="0.35">
      <c r="B19" s="176" t="str">
        <f>IF(E5="Organizational Experience","11","")</f>
        <v/>
      </c>
      <c r="C19" s="249"/>
      <c r="D19" s="249"/>
      <c r="E19" s="249"/>
      <c r="F19" s="249"/>
      <c r="G19" s="249"/>
      <c r="H19" s="177"/>
      <c r="I19" s="180"/>
      <c r="J19" s="180"/>
      <c r="K19" s="179" t="str">
        <f>IF(E5="Organizational Experience",(ROUNDDOWN((J19-I19)/30,0)),"")</f>
        <v/>
      </c>
      <c r="L19" s="37"/>
    </row>
    <row r="20" spans="1:12" s="4" customFormat="1" ht="18" customHeight="1" x14ac:dyDescent="0.35">
      <c r="B20" s="176" t="str">
        <f>IF(E5="Organizational Experience","12","")</f>
        <v/>
      </c>
      <c r="C20" s="249"/>
      <c r="D20" s="249"/>
      <c r="E20" s="249"/>
      <c r="F20" s="249"/>
      <c r="G20" s="249"/>
      <c r="H20" s="177"/>
      <c r="I20" s="180"/>
      <c r="J20" s="180"/>
      <c r="K20" s="179" t="str">
        <f>IF(E5="Organizational Experience",(ROUNDDOWN((J20-I20)/30,0)),"")</f>
        <v/>
      </c>
      <c r="L20" s="37"/>
    </row>
    <row r="21" spans="1:12" s="138" customFormat="1" ht="18" customHeight="1" x14ac:dyDescent="0.35">
      <c r="B21" s="261" t="s">
        <v>420</v>
      </c>
      <c r="C21" s="261"/>
      <c r="D21" s="261"/>
      <c r="E21" s="261"/>
      <c r="F21" s="261"/>
      <c r="G21" s="261"/>
      <c r="H21" s="261"/>
      <c r="I21" s="261"/>
      <c r="J21" s="261"/>
      <c r="K21" s="181" t="str">
        <f>INT(SUM(K9:K20)/12)&amp;"YR "&amp;MOD(SUM(K9:K20),12)&amp;"MO"</f>
        <v>0YR 0MO</v>
      </c>
    </row>
    <row r="22" spans="1:12" s="5" customFormat="1" ht="17.25" customHeight="1" x14ac:dyDescent="0.35">
      <c r="A22" s="138"/>
      <c r="B22" s="256" t="str">
        <f>IF(E5="Management Experience","Option 2. Management Experience","")</f>
        <v/>
      </c>
      <c r="C22" s="256"/>
      <c r="D22" s="256"/>
      <c r="E22" s="256"/>
      <c r="F22" s="256"/>
      <c r="G22" s="256"/>
      <c r="H22" s="256"/>
      <c r="I22" s="256"/>
      <c r="J22" s="256"/>
      <c r="K22" s="256"/>
    </row>
    <row r="23" spans="1:12" s="37" customFormat="1" ht="51" customHeight="1" x14ac:dyDescent="0.35">
      <c r="A23" s="5"/>
      <c r="B23" s="173" t="str">
        <f>IF(E5="Management Experience","📎","")</f>
        <v/>
      </c>
      <c r="C23" s="200" t="str">
        <f>IF(E5="Management Experience","Resume(s) of Applicant's management staff which include sufficient information to determine experience administering federal or State programs. Include resumes only for staff included to justify points under this scoring criterion.","")</f>
        <v/>
      </c>
      <c r="D23" s="200"/>
      <c r="E23" s="200"/>
      <c r="F23" s="200"/>
      <c r="G23" s="200"/>
      <c r="H23" s="200"/>
      <c r="I23" s="200"/>
      <c r="J23" s="200"/>
      <c r="K23" s="200"/>
    </row>
    <row r="24" spans="1:12" s="37" customFormat="1" ht="6" customHeight="1" thickBot="1" x14ac:dyDescent="0.4">
      <c r="B24" s="259"/>
      <c r="C24" s="260"/>
      <c r="D24" s="260"/>
      <c r="E24" s="260"/>
      <c r="F24" s="260"/>
      <c r="G24" s="260"/>
      <c r="H24" s="260"/>
      <c r="I24" s="260"/>
      <c r="J24" s="260"/>
      <c r="K24" s="260"/>
    </row>
    <row r="25" spans="1:12" ht="40.4" customHeight="1" thickBot="1" x14ac:dyDescent="0.4">
      <c r="A25" s="37"/>
      <c r="B25" s="174"/>
      <c r="C25" s="257" t="s">
        <v>212</v>
      </c>
      <c r="D25" s="257"/>
      <c r="E25" s="257"/>
      <c r="F25" s="257"/>
      <c r="G25" s="257"/>
      <c r="H25" s="257"/>
      <c r="I25" s="257"/>
      <c r="J25" s="257"/>
      <c r="K25" s="258"/>
    </row>
    <row r="26" spans="1:12" s="5" customFormat="1" ht="19.5" customHeight="1" x14ac:dyDescent="0.35">
      <c r="A26" s="1"/>
      <c r="C26" s="123"/>
      <c r="D26" s="123"/>
      <c r="E26" s="123"/>
      <c r="F26" s="123"/>
      <c r="G26" s="123"/>
      <c r="H26" s="123"/>
      <c r="I26" s="123"/>
      <c r="J26" s="123"/>
      <c r="K26" s="123"/>
    </row>
    <row r="27" spans="1:12" s="5" customFormat="1" ht="15.65" hidden="1" customHeight="1" x14ac:dyDescent="0.35">
      <c r="C27" s="123"/>
      <c r="D27" s="123"/>
      <c r="E27" s="123"/>
      <c r="F27" s="123"/>
      <c r="G27" s="123"/>
      <c r="H27" s="123"/>
      <c r="I27" s="123"/>
      <c r="J27" s="123"/>
      <c r="K27" s="123"/>
    </row>
    <row r="28" spans="1:12" s="5" customFormat="1" ht="14.5" hidden="1" x14ac:dyDescent="0.35"/>
    <row r="29" spans="1:12" s="5" customFormat="1" ht="14.5" hidden="1" x14ac:dyDescent="0.35"/>
    <row r="30" spans="1:12" ht="14.5" hidden="1" x14ac:dyDescent="0.35">
      <c r="A30" s="5"/>
    </row>
    <row r="31" spans="1:12" ht="14.5" hidden="1" x14ac:dyDescent="0.35"/>
    <row r="32" spans="1:12" ht="14.5" hidden="1" x14ac:dyDescent="0.35"/>
    <row r="33" ht="14.5" hidden="1" x14ac:dyDescent="0.35"/>
    <row r="34" ht="14.5" hidden="1" x14ac:dyDescent="0.35"/>
    <row r="35" ht="14.5" hidden="1" x14ac:dyDescent="0.35"/>
    <row r="36" ht="14.5" hidden="1" x14ac:dyDescent="0.35"/>
    <row r="37" ht="14.5" hidden="1" x14ac:dyDescent="0.35"/>
    <row r="38" ht="14.5" hidden="1" x14ac:dyDescent="0.35"/>
    <row r="39" ht="14.5" hidden="1" x14ac:dyDescent="0.35"/>
    <row r="40" ht="14.5" hidden="1" x14ac:dyDescent="0.35"/>
    <row r="41" ht="14.5" hidden="1" x14ac:dyDescent="0.35"/>
    <row r="42" ht="14.5" hidden="1" x14ac:dyDescent="0.35"/>
    <row r="43" ht="14.5" hidden="1" x14ac:dyDescent="0.35"/>
    <row r="44" ht="14.5" hidden="1" x14ac:dyDescent="0.35"/>
    <row r="45" ht="14.5" hidden="1" x14ac:dyDescent="0.35"/>
    <row r="46" ht="14.5" hidden="1" x14ac:dyDescent="0.35"/>
    <row r="47" ht="15" hidden="1" customHeight="1" x14ac:dyDescent="0.35"/>
    <row r="48" ht="15" hidden="1" customHeight="1" x14ac:dyDescent="0.35"/>
    <row r="49" ht="15" hidden="1" customHeight="1" x14ac:dyDescent="0.35"/>
    <row r="50" ht="15" hidden="1" customHeight="1" x14ac:dyDescent="0.35"/>
    <row r="51" ht="15" hidden="1" customHeight="1" x14ac:dyDescent="0.35"/>
    <row r="52" ht="15" hidden="1" customHeight="1" x14ac:dyDescent="0.35"/>
  </sheetData>
  <sheetProtection algorithmName="SHA-512" hashValue="J9l6CUXfi10AJqd6EOCBorZo/iFFHzKd1cgY4B9RfuXKWiIz1b1OJMmEFoAxfkbFuHY1/zMuAuc29BUEsJQ0DA==" saltValue="6E8GYXkh6fKGWg4zsCc3hg==" spinCount="100000" sheet="1" objects="1" scenarios="1" selectLockedCells="1"/>
  <mergeCells count="23">
    <mergeCell ref="B22:K22"/>
    <mergeCell ref="C23:K23"/>
    <mergeCell ref="C25:K25"/>
    <mergeCell ref="B24:K24"/>
    <mergeCell ref="C15:G15"/>
    <mergeCell ref="C16:G16"/>
    <mergeCell ref="C17:G17"/>
    <mergeCell ref="C18:G18"/>
    <mergeCell ref="C19:G19"/>
    <mergeCell ref="C20:G20"/>
    <mergeCell ref="B21:J21"/>
    <mergeCell ref="B2:J2"/>
    <mergeCell ref="C11:G11"/>
    <mergeCell ref="C12:G12"/>
    <mergeCell ref="C13:G13"/>
    <mergeCell ref="C14:G14"/>
    <mergeCell ref="B5:D5"/>
    <mergeCell ref="E5:I5"/>
    <mergeCell ref="C8:G8"/>
    <mergeCell ref="C9:G9"/>
    <mergeCell ref="C10:G10"/>
    <mergeCell ref="B3:K3"/>
    <mergeCell ref="B7:K7"/>
  </mergeCells>
  <conditionalFormatting sqref="B23">
    <cfRule type="expression" dxfId="16" priority="6">
      <formula>$E$5="Organizational Experience"</formula>
    </cfRule>
  </conditionalFormatting>
  <conditionalFormatting sqref="B8:K21">
    <cfRule type="expression" dxfId="15" priority="5">
      <formula>$E$5="Management Experience"</formula>
    </cfRule>
  </conditionalFormatting>
  <conditionalFormatting sqref="B7:K7">
    <cfRule type="expression" dxfId="14" priority="3">
      <formula>$E$5="Organizational Experience"</formula>
    </cfRule>
  </conditionalFormatting>
  <conditionalFormatting sqref="C9:J20">
    <cfRule type="expression" dxfId="13" priority="2">
      <formula>$E$5="Organizational Experience"</formula>
    </cfRule>
  </conditionalFormatting>
  <conditionalFormatting sqref="B7:K22">
    <cfRule type="expression" dxfId="12" priority="1">
      <formula>$E$5="Organizational Experience"</formula>
    </cfRule>
  </conditionalFormatting>
  <dataValidations xWindow="273" yWindow="733" count="4">
    <dataValidation type="list" allowBlank="1" showInputMessage="1" showErrorMessage="1" promptTitle="POINTS SELECTION" prompt="Number of points requested under category &quot;ORGANIZATIONAL OR MANAGEMENT EXPERIENCE.&quot;" sqref="B25" xr:uid="{00000000-0002-0000-0300-000000000000}">
      <formula1>"0,3,5,8"</formula1>
    </dataValidation>
    <dataValidation allowBlank="1" showErrorMessage="1" promptTitle="Organizational Experience" prompt="Applicant requests points under this criterion using Option 1: Organizational Experience" sqref="B7" xr:uid="{00000000-0002-0000-0300-000001000000}"/>
    <dataValidation allowBlank="1" showErrorMessage="1" promptTitle="Management Experience" prompt="Applicant requests points under this criterion using Option 2: Management Experience" sqref="B22" xr:uid="{00000000-0002-0000-0300-000002000000}"/>
    <dataValidation operator="equal" allowBlank="1" showInputMessage="1" showErrorMessage="1" errorTitle="Year" error="Please enter four digit year" prompt="Term of Grant (in months)" sqref="K9:K21" xr:uid="{00000000-0002-0000-0300-000003000000}"/>
  </dataValidations>
  <pageMargins left="0.25" right="0.25" top="0.75" bottom="0.75" header="0.3" footer="0.3"/>
  <pageSetup orientation="portrait" r:id="rId1"/>
  <extLst>
    <ext xmlns:x14="http://schemas.microsoft.com/office/spreadsheetml/2009/9/main" uri="{CCE6A557-97BC-4b89-ADB6-D9C93CAAB3DF}">
      <x14:dataValidations xmlns:xm="http://schemas.microsoft.com/office/excel/2006/main" xWindow="273" yWindow="733" count="1">
        <x14:dataValidation type="list" allowBlank="1" showInputMessage="1" showErrorMessage="1" xr:uid="{00000000-0002-0000-0300-000004000000}">
          <x14:formula1>
            <xm:f>Sheet1!$H$2:$H$3</xm:f>
          </x14:formula1>
          <xm:sqref>E5:I5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0" tint="-0.499984740745262"/>
  </sheetPr>
  <dimension ref="A1:O46"/>
  <sheetViews>
    <sheetView showGridLines="0" showRowColHeaders="0" showRuler="0" showWhiteSpace="0" zoomScaleNormal="100" zoomScaleSheetLayoutView="100" zoomScalePageLayoutView="90" workbookViewId="0">
      <selection activeCell="E7" sqref="E7:F7"/>
    </sheetView>
  </sheetViews>
  <sheetFormatPr defaultColWidth="0" defaultRowHeight="0" customHeight="1" zeroHeight="1" x14ac:dyDescent="0.35"/>
  <cols>
    <col min="1" max="1" width="2.81640625" style="1" customWidth="1"/>
    <col min="2" max="2" width="6.54296875" style="1" customWidth="1"/>
    <col min="3" max="3" width="27.81640625" style="1" customWidth="1"/>
    <col min="4" max="4" width="9.1796875" style="1" customWidth="1"/>
    <col min="5" max="5" width="10.54296875" style="1" customWidth="1"/>
    <col min="6" max="6" width="6.81640625" style="1" customWidth="1"/>
    <col min="7" max="7" width="2.1796875" style="1" customWidth="1"/>
    <col min="8" max="8" width="9.1796875" style="1" customWidth="1"/>
    <col min="9" max="9" width="9" style="1" customWidth="1"/>
    <col min="10" max="10" width="1.81640625" style="1" customWidth="1"/>
    <col min="11" max="11" width="5.453125" style="1" customWidth="1"/>
    <col min="12" max="12" width="13.453125" style="1" customWidth="1"/>
    <col min="13" max="13" width="1.54296875" style="1" customWidth="1"/>
    <col min="14" max="14" width="14.81640625" style="1" customWidth="1"/>
    <col min="15" max="15" width="3.81640625" style="1" customWidth="1"/>
    <col min="16" max="16384" width="9.1796875" style="1" hidden="1"/>
  </cols>
  <sheetData>
    <row r="1" spans="2:14" ht="14.5" x14ac:dyDescent="0.35"/>
    <row r="2" spans="2:14" ht="15.5" x14ac:dyDescent="0.35">
      <c r="B2" s="264" t="s">
        <v>213</v>
      </c>
      <c r="C2" s="264"/>
      <c r="D2" s="264"/>
      <c r="E2" s="264"/>
      <c r="F2" s="264"/>
      <c r="G2" s="264"/>
      <c r="H2" s="264"/>
      <c r="I2" s="264"/>
      <c r="J2" s="264"/>
      <c r="K2" s="265"/>
      <c r="L2" s="265"/>
      <c r="M2" s="265"/>
      <c r="N2" s="265"/>
    </row>
    <row r="3" spans="2:14" ht="32.25" customHeight="1" x14ac:dyDescent="0.35">
      <c r="B3" s="266" t="s">
        <v>415</v>
      </c>
      <c r="C3" s="266"/>
      <c r="D3" s="266"/>
      <c r="E3" s="266"/>
      <c r="F3" s="266"/>
      <c r="G3" s="266"/>
      <c r="H3" s="266"/>
      <c r="I3" s="266"/>
      <c r="J3" s="266"/>
      <c r="K3" s="267"/>
      <c r="L3" s="267"/>
      <c r="M3" s="267"/>
      <c r="N3" s="267"/>
    </row>
    <row r="4" spans="2:14" ht="17.25" customHeight="1" x14ac:dyDescent="0.35">
      <c r="B4" s="86"/>
      <c r="C4" s="116"/>
      <c r="D4" s="116"/>
      <c r="E4" s="116"/>
      <c r="F4" s="116"/>
      <c r="G4" s="116"/>
      <c r="H4" s="116"/>
      <c r="I4" s="116"/>
      <c r="J4" s="116"/>
    </row>
    <row r="5" spans="2:14" ht="17.25" customHeight="1" x14ac:dyDescent="0.35">
      <c r="B5" s="275" t="s">
        <v>428</v>
      </c>
      <c r="C5" s="276"/>
      <c r="D5" s="276"/>
      <c r="E5" s="276"/>
      <c r="F5" s="276"/>
      <c r="G5" s="276"/>
      <c r="H5" s="276"/>
      <c r="I5" s="276"/>
      <c r="J5" s="276"/>
      <c r="K5" s="277"/>
      <c r="L5" s="277"/>
      <c r="M5" s="277"/>
      <c r="N5" s="278"/>
    </row>
    <row r="6" spans="2:14" ht="17.25" customHeight="1" x14ac:dyDescent="0.35">
      <c r="B6" s="279"/>
      <c r="C6" s="280"/>
      <c r="D6" s="281"/>
      <c r="E6" s="290" t="s">
        <v>214</v>
      </c>
      <c r="F6" s="291"/>
      <c r="G6" s="23"/>
      <c r="H6" s="290" t="s">
        <v>215</v>
      </c>
      <c r="I6" s="290"/>
      <c r="J6" s="114"/>
      <c r="K6" s="282" t="s">
        <v>216</v>
      </c>
      <c r="L6" s="282"/>
      <c r="M6" s="25"/>
      <c r="N6" s="120" t="s">
        <v>217</v>
      </c>
    </row>
    <row r="7" spans="2:14" ht="19.5" customHeight="1" x14ac:dyDescent="0.35">
      <c r="B7" s="287" t="s">
        <v>218</v>
      </c>
      <c r="C7" s="287"/>
      <c r="D7" s="287"/>
      <c r="E7" s="288"/>
      <c r="F7" s="289"/>
      <c r="G7" s="24"/>
      <c r="H7" s="288"/>
      <c r="I7" s="289"/>
      <c r="J7" s="24"/>
      <c r="K7" s="288"/>
      <c r="L7" s="289"/>
      <c r="M7" s="24"/>
      <c r="N7" s="268"/>
    </row>
    <row r="8" spans="2:14" ht="18" customHeight="1" x14ac:dyDescent="0.35">
      <c r="B8" s="287" t="s">
        <v>219</v>
      </c>
      <c r="C8" s="292"/>
      <c r="D8" s="292"/>
      <c r="E8" s="283"/>
      <c r="F8" s="284"/>
      <c r="G8" s="24"/>
      <c r="H8" s="283"/>
      <c r="I8" s="284"/>
      <c r="J8" s="24"/>
      <c r="K8" s="283"/>
      <c r="L8" s="284"/>
      <c r="M8" s="24"/>
      <c r="N8" s="269"/>
    </row>
    <row r="9" spans="2:14" ht="30.75" customHeight="1" x14ac:dyDescent="0.35">
      <c r="B9" s="287" t="s">
        <v>409</v>
      </c>
      <c r="C9" s="292"/>
      <c r="D9" s="292"/>
      <c r="E9" s="285"/>
      <c r="F9" s="286"/>
      <c r="G9" s="26"/>
      <c r="H9" s="285"/>
      <c r="I9" s="286"/>
      <c r="J9" s="26"/>
      <c r="K9" s="285">
        <v>0</v>
      </c>
      <c r="L9" s="286"/>
      <c r="M9" s="26"/>
      <c r="N9" s="105">
        <f>SUM(E9+H9+K9)</f>
        <v>0</v>
      </c>
    </row>
    <row r="10" spans="2:14" ht="34.5" customHeight="1" x14ac:dyDescent="0.35">
      <c r="B10" s="270" t="s">
        <v>220</v>
      </c>
      <c r="C10" s="271"/>
      <c r="D10" s="272"/>
      <c r="E10" s="273"/>
      <c r="F10" s="274"/>
      <c r="G10" s="26"/>
      <c r="H10" s="273"/>
      <c r="I10" s="274"/>
      <c r="J10" s="26"/>
      <c r="K10" s="273">
        <v>0</v>
      </c>
      <c r="L10" s="274"/>
      <c r="M10" s="26"/>
      <c r="N10" s="105">
        <f>E10+H10+K10</f>
        <v>0</v>
      </c>
    </row>
    <row r="11" spans="2:14" ht="21" customHeight="1" x14ac:dyDescent="0.35">
      <c r="B11" s="270" t="s">
        <v>221</v>
      </c>
      <c r="C11" s="271"/>
      <c r="D11" s="272"/>
      <c r="E11" s="293">
        <f>E9-E10</f>
        <v>0</v>
      </c>
      <c r="F11" s="294"/>
      <c r="G11" s="26"/>
      <c r="H11" s="293">
        <f>H9-H10</f>
        <v>0</v>
      </c>
      <c r="I11" s="294"/>
      <c r="J11" s="26"/>
      <c r="K11" s="293">
        <f>K9-K10</f>
        <v>0</v>
      </c>
      <c r="L11" s="294"/>
      <c r="M11" s="26"/>
      <c r="N11" s="105">
        <f>E11+H11+K11</f>
        <v>0</v>
      </c>
    </row>
    <row r="12" spans="2:14" ht="47.25" customHeight="1" x14ac:dyDescent="0.35">
      <c r="B12" s="304" t="s">
        <v>222</v>
      </c>
      <c r="C12" s="305"/>
      <c r="D12" s="305"/>
      <c r="E12" s="299"/>
      <c r="F12" s="300"/>
      <c r="G12" s="26"/>
      <c r="H12" s="299"/>
      <c r="I12" s="300"/>
      <c r="J12" s="26"/>
      <c r="K12" s="299">
        <v>0</v>
      </c>
      <c r="L12" s="300"/>
      <c r="M12" s="26"/>
      <c r="N12" s="105">
        <f>SUM(E12+H12+K12)</f>
        <v>0</v>
      </c>
    </row>
    <row r="13" spans="2:14" ht="19.5" customHeight="1" x14ac:dyDescent="0.35">
      <c r="B13" s="301" t="s">
        <v>223</v>
      </c>
      <c r="C13" s="302"/>
      <c r="D13" s="302"/>
      <c r="E13" s="303"/>
      <c r="F13" s="303"/>
      <c r="G13" s="303"/>
      <c r="H13" s="303"/>
      <c r="I13" s="303"/>
      <c r="J13" s="303"/>
      <c r="K13" s="303"/>
      <c r="L13" s="303"/>
      <c r="M13" s="303"/>
      <c r="N13" s="104" t="str">
        <f>IF(AND(N11&gt;0,N12&gt;0),N12/N11,"N/A")</f>
        <v>N/A</v>
      </c>
    </row>
    <row r="14" spans="2:14" ht="19.5" customHeight="1" x14ac:dyDescent="0.35">
      <c r="B14" s="27"/>
      <c r="C14" s="28"/>
      <c r="D14" s="28"/>
      <c r="E14" s="29"/>
      <c r="F14" s="29"/>
      <c r="G14" s="29"/>
      <c r="H14" s="29"/>
      <c r="I14" s="29"/>
      <c r="J14" s="29"/>
      <c r="K14" s="29"/>
      <c r="L14" s="29"/>
      <c r="M14" s="29"/>
      <c r="N14" s="30"/>
    </row>
    <row r="15" spans="2:14" s="4" customFormat="1" ht="20.25" customHeight="1" x14ac:dyDescent="0.35">
      <c r="B15" s="79" t="s">
        <v>224</v>
      </c>
      <c r="C15" s="80"/>
      <c r="D15" s="80"/>
      <c r="E15" s="80"/>
      <c r="F15" s="80"/>
      <c r="G15" s="80"/>
      <c r="H15" s="80"/>
      <c r="I15" s="80"/>
      <c r="J15" s="80"/>
      <c r="K15" s="80"/>
      <c r="L15" s="80"/>
      <c r="M15" s="80"/>
      <c r="N15" s="81"/>
    </row>
    <row r="16" spans="2:14" s="4" customFormat="1" ht="101.15" customHeight="1" x14ac:dyDescent="0.35">
      <c r="B16" s="295" t="s">
        <v>225</v>
      </c>
      <c r="C16" s="296"/>
      <c r="D16" s="296"/>
      <c r="E16" s="296"/>
      <c r="F16" s="296"/>
      <c r="G16" s="296"/>
      <c r="H16" s="296"/>
      <c r="I16" s="296"/>
      <c r="J16" s="296"/>
      <c r="K16" s="297"/>
      <c r="L16" s="297"/>
      <c r="M16" s="297"/>
      <c r="N16" s="298"/>
    </row>
    <row r="17" spans="2:14" ht="27" customHeight="1" x14ac:dyDescent="0.35">
      <c r="B17" s="146"/>
      <c r="C17" s="262" t="s">
        <v>226</v>
      </c>
      <c r="D17" s="262"/>
      <c r="E17" s="262"/>
      <c r="F17" s="262"/>
      <c r="G17" s="262"/>
      <c r="H17" s="262"/>
      <c r="I17" s="262"/>
      <c r="J17" s="262"/>
      <c r="K17" s="262"/>
      <c r="L17" s="262"/>
      <c r="M17" s="262"/>
      <c r="N17" s="263"/>
    </row>
    <row r="18" spans="2:14" ht="31.5" customHeight="1" x14ac:dyDescent="0.35">
      <c r="C18" s="117"/>
      <c r="D18" s="117"/>
      <c r="E18" s="117"/>
      <c r="F18" s="117"/>
      <c r="G18" s="117"/>
      <c r="H18" s="117"/>
      <c r="I18" s="117"/>
      <c r="J18" s="117"/>
    </row>
    <row r="19" spans="2:14" ht="2.5" customHeight="1" x14ac:dyDescent="0.35">
      <c r="C19" s="117"/>
      <c r="D19" s="117"/>
      <c r="E19" s="117"/>
      <c r="F19" s="117"/>
      <c r="G19" s="117"/>
      <c r="H19" s="117"/>
      <c r="I19" s="117"/>
      <c r="J19" s="117"/>
    </row>
    <row r="20" spans="2:14" ht="14.5" hidden="1" x14ac:dyDescent="0.35"/>
    <row r="21" spans="2:14" ht="14.5" hidden="1" x14ac:dyDescent="0.35"/>
    <row r="22" spans="2:14" ht="14.5" hidden="1" x14ac:dyDescent="0.35"/>
    <row r="23" spans="2:14" ht="14.5" hidden="1" x14ac:dyDescent="0.35"/>
    <row r="24" spans="2:14" ht="14.5" hidden="1" x14ac:dyDescent="0.35"/>
    <row r="25" spans="2:14" ht="14.5" hidden="1" x14ac:dyDescent="0.35"/>
    <row r="26" spans="2:14" ht="14.5" hidden="1" x14ac:dyDescent="0.35"/>
    <row r="27" spans="2:14" ht="14.5" hidden="1" x14ac:dyDescent="0.35"/>
    <row r="28" spans="2:14" ht="14.5" hidden="1" x14ac:dyDescent="0.35"/>
    <row r="29" spans="2:14" ht="14.5" hidden="1" x14ac:dyDescent="0.35"/>
    <row r="30" spans="2:14" ht="14.5" hidden="1" x14ac:dyDescent="0.35"/>
    <row r="31" spans="2:14" ht="14.5" hidden="1" x14ac:dyDescent="0.35"/>
    <row r="32" spans="2:14" ht="14.5" hidden="1" x14ac:dyDescent="0.35"/>
    <row r="33" s="1" customFormat="1" ht="14.5" hidden="1" x14ac:dyDescent="0.35"/>
    <row r="34" s="1" customFormat="1" ht="14.5" hidden="1" x14ac:dyDescent="0.35"/>
    <row r="35" s="1" customFormat="1" ht="14.5" hidden="1" x14ac:dyDescent="0.35"/>
    <row r="36" s="1" customFormat="1" ht="14.5" hidden="1" x14ac:dyDescent="0.35"/>
    <row r="37" s="1" customFormat="1" ht="14.5" hidden="1" x14ac:dyDescent="0.35"/>
    <row r="38" s="1" customFormat="1" ht="14.5" hidden="1" x14ac:dyDescent="0.35"/>
    <row r="39" s="1" customFormat="1" ht="14.5" hidden="1" x14ac:dyDescent="0.35"/>
    <row r="40" s="1" customFormat="1" ht="14.5" hidden="1" x14ac:dyDescent="0.35"/>
    <row r="41" s="1" customFormat="1" ht="0" hidden="1" customHeight="1" x14ac:dyDescent="0.35"/>
    <row r="42" s="1" customFormat="1" ht="0" hidden="1" customHeight="1" x14ac:dyDescent="0.35"/>
    <row r="43" s="1" customFormat="1" ht="0" hidden="1" customHeight="1" x14ac:dyDescent="0.35"/>
    <row r="44" s="1" customFormat="1" ht="0" hidden="1" customHeight="1" x14ac:dyDescent="0.35"/>
    <row r="45" s="1" customFormat="1" ht="0" hidden="1" customHeight="1" x14ac:dyDescent="0.35"/>
    <row r="46" s="1" customFormat="1" ht="0" hidden="1" customHeight="1" x14ac:dyDescent="0.35"/>
  </sheetData>
  <sheetProtection algorithmName="SHA-512" hashValue="3NO7JyKxc6hHE+7P9E7GTmZace4qViDqkH+WwrhXBjryYnOE8POkRA8kBgMlDmV8rOwBmcAKOK86qd+iV6EyJQ==" saltValue="/kDaBCfjYqFmUFA4GR7ePQ==" spinCount="100000" sheet="1" objects="1" scenarios="1" selectLockedCells="1"/>
  <mergeCells count="35">
    <mergeCell ref="B16:N16"/>
    <mergeCell ref="E9:F9"/>
    <mergeCell ref="E12:F12"/>
    <mergeCell ref="K11:L11"/>
    <mergeCell ref="B13:M13"/>
    <mergeCell ref="K12:L12"/>
    <mergeCell ref="H12:I12"/>
    <mergeCell ref="B12:D12"/>
    <mergeCell ref="B11:D11"/>
    <mergeCell ref="E11:F11"/>
    <mergeCell ref="H6:I6"/>
    <mergeCell ref="B8:D8"/>
    <mergeCell ref="B9:D9"/>
    <mergeCell ref="H11:I11"/>
    <mergeCell ref="K7:L7"/>
    <mergeCell ref="H10:I10"/>
    <mergeCell ref="K10:L10"/>
    <mergeCell ref="E8:F8"/>
    <mergeCell ref="H7:I7"/>
    <mergeCell ref="C17:N17"/>
    <mergeCell ref="B2:N2"/>
    <mergeCell ref="B3:N3"/>
    <mergeCell ref="N7:N8"/>
    <mergeCell ref="B10:D10"/>
    <mergeCell ref="E10:F10"/>
    <mergeCell ref="B5:N5"/>
    <mergeCell ref="B6:D6"/>
    <mergeCell ref="K6:L6"/>
    <mergeCell ref="H8:I8"/>
    <mergeCell ref="K8:L8"/>
    <mergeCell ref="H9:I9"/>
    <mergeCell ref="K9:L9"/>
    <mergeCell ref="B7:D7"/>
    <mergeCell ref="E7:F7"/>
    <mergeCell ref="E6:F6"/>
  </mergeCells>
  <dataValidations xWindow="1170" yWindow="328" count="10">
    <dataValidation allowBlank="1" showInputMessage="1" showErrorMessage="1" promptTitle="Amount of ESG Award" prompt="Amount of ESG Award prior to amendments, exluding funds voluntarily deobligated in accordance with the Rule" sqref="E9:F9 H11 K9:L9 E11 H9:I9 K11" xr:uid="{00000000-0002-0000-0400-000000000000}"/>
    <dataValidation allowBlank="1" showInputMessage="1" showErrorMessage="1" promptTitle="Contract 1 End Date" prompt="End date of Contract 1 prior to amendments" sqref="E8:F8" xr:uid="{00000000-0002-0000-0400-000001000000}"/>
    <dataValidation type="whole" allowBlank="1" showInputMessage="1" showErrorMessage="1" error="Check Contract number and ensure Contract is an ESG Annual contract." promptTitle="ESG Contract 2" prompt="Contract number of ESG Contract 2 closed within 12 months of Application" sqref="H7:I7" xr:uid="{00000000-0002-0000-0400-000002000000}">
      <formula1>42000000000</formula1>
      <formula2>42999999999</formula2>
    </dataValidation>
    <dataValidation type="whole" allowBlank="1" showInputMessage="1" showErrorMessage="1" error="Check Contract number and ensure Contract is an ESG Annual contract." promptTitle="ESG Contract 1" prompt="Contract number of ESG Contract 1 closed within 12 months of Application" sqref="E7:F7" xr:uid="{00000000-0002-0000-0400-000003000000}">
      <formula1>42000000000</formula1>
      <formula2>42999999999</formula2>
    </dataValidation>
    <dataValidation type="list" allowBlank="1" showInputMessage="1" showErrorMessage="1" promptTitle="POINTS SELECTION" prompt="Select the Number of points requested under category &quot;PREVIOUS ESG AWARD&quot;." sqref="B17" xr:uid="{00000000-0002-0000-0400-000004000000}">
      <formula1>"0,2,3,6"</formula1>
    </dataValidation>
    <dataValidation type="whole" allowBlank="1" showInputMessage="1" showErrorMessage="1" error="Check Contract number and ensure Contract is an ESG Annual contract." promptTitle="ESG Contract 3" prompt="Contract number of ESG Contract 3 closed within 12 months of Application" sqref="K7:L7" xr:uid="{00000000-0002-0000-0400-000005000000}">
      <formula1>42000000000</formula1>
      <formula2>42999999999</formula2>
    </dataValidation>
    <dataValidation allowBlank="1" showInputMessage="1" showErrorMessage="1" promptTitle="Contract 3 End Date" prompt="End date of Contract 3 prior to amendments" sqref="K8:L8" xr:uid="{00000000-0002-0000-0400-000006000000}"/>
    <dataValidation allowBlank="1" showInputMessage="1" showErrorMessage="1" promptTitle="Amount of Voluntary Deobligation" prompt="Amount of funds voluntarily deobligated from the ESG contract prior to the ESG Contract end date" sqref="K10:L10 E10:F10 H10:I10" xr:uid="{00000000-0002-0000-0400-000007000000}"/>
    <dataValidation allowBlank="1" showInputMessage="1" showErrorMessage="1" promptTitle="ESG Expenditure" prompt="Amount of ESG funds reported as expended as of the Contract end date, prior to amendments." sqref="H12:I12 K12:L12 E12:F12" xr:uid="{00000000-0002-0000-0400-000008000000}"/>
    <dataValidation allowBlank="1" showInputMessage="1" showErrorMessage="1" promptTitle="Contract 2 End Date" prompt="End date of Contract 2 prior to amendments" sqref="H8:I8" xr:uid="{00000000-0002-0000-0400-000009000000}"/>
  </dataValidations>
  <pageMargins left="0.38541666666666669"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0" tint="-0.499984740745262"/>
  </sheetPr>
  <dimension ref="A1:M59"/>
  <sheetViews>
    <sheetView showGridLines="0" showRowColHeaders="0" showRuler="0" zoomScaleNormal="100" zoomScaleSheetLayoutView="100" workbookViewId="0">
      <selection activeCell="B5" sqref="B5:L5"/>
    </sheetView>
  </sheetViews>
  <sheetFormatPr defaultColWidth="0" defaultRowHeight="0" customHeight="1" zeroHeight="1" x14ac:dyDescent="0.35"/>
  <cols>
    <col min="1" max="1" width="2.1796875" style="5" customWidth="1"/>
    <col min="2" max="2" width="6.54296875" style="5" customWidth="1"/>
    <col min="3" max="3" width="23" style="5" customWidth="1"/>
    <col min="4" max="4" width="16.1796875" style="5" customWidth="1"/>
    <col min="5" max="5" width="10" style="5" customWidth="1"/>
    <col min="6" max="6" width="8.81640625" style="5" customWidth="1"/>
    <col min="7" max="7" width="4.54296875" style="5" customWidth="1"/>
    <col min="8" max="8" width="9.54296875" style="5" customWidth="1"/>
    <col min="9" max="9" width="11.81640625" style="5" customWidth="1"/>
    <col min="10" max="10" width="5.81640625" style="5" customWidth="1"/>
    <col min="11" max="11" width="15.81640625" style="5" customWidth="1"/>
    <col min="12" max="12" width="9" style="5" customWidth="1"/>
    <col min="13" max="13" width="1.81640625" style="31" customWidth="1"/>
    <col min="14" max="16384" width="9.1796875" style="5" hidden="1"/>
  </cols>
  <sheetData>
    <row r="1" spans="2:13" ht="14.5" x14ac:dyDescent="0.35"/>
    <row r="2" spans="2:13" ht="15.5" x14ac:dyDescent="0.35">
      <c r="B2" s="306" t="s">
        <v>227</v>
      </c>
      <c r="C2" s="307"/>
      <c r="D2" s="307"/>
      <c r="E2" s="307"/>
      <c r="F2" s="307"/>
      <c r="G2" s="307"/>
      <c r="H2" s="307"/>
      <c r="I2" s="307"/>
      <c r="J2" s="307"/>
      <c r="K2" s="307"/>
      <c r="L2" s="307"/>
      <c r="M2" s="122"/>
    </row>
    <row r="3" spans="2:13" ht="33.75" customHeight="1" x14ac:dyDescent="0.35">
      <c r="B3" s="308" t="s">
        <v>426</v>
      </c>
      <c r="C3" s="309"/>
      <c r="D3" s="309"/>
      <c r="E3" s="309"/>
      <c r="F3" s="309"/>
      <c r="G3" s="309"/>
      <c r="H3" s="309"/>
      <c r="I3" s="309"/>
      <c r="J3" s="309"/>
      <c r="K3" s="309"/>
      <c r="L3" s="309"/>
      <c r="M3" s="122"/>
    </row>
    <row r="4" spans="2:13" ht="17.25" customHeight="1" x14ac:dyDescent="0.35">
      <c r="B4" s="85"/>
      <c r="C4" s="126"/>
      <c r="D4" s="126"/>
      <c r="E4" s="126"/>
      <c r="F4" s="126"/>
      <c r="G4" s="126"/>
      <c r="H4" s="126"/>
      <c r="I4" s="126"/>
      <c r="J4" s="126"/>
    </row>
    <row r="5" spans="2:13" ht="17.25" customHeight="1" x14ac:dyDescent="0.35">
      <c r="B5" s="320" t="s">
        <v>429</v>
      </c>
      <c r="C5" s="321"/>
      <c r="D5" s="321"/>
      <c r="E5" s="321"/>
      <c r="F5" s="321"/>
      <c r="G5" s="321"/>
      <c r="H5" s="321"/>
      <c r="I5" s="321"/>
      <c r="J5" s="321"/>
      <c r="K5" s="321"/>
      <c r="L5" s="322"/>
      <c r="M5" s="122"/>
    </row>
    <row r="6" spans="2:13" ht="28.75" customHeight="1" x14ac:dyDescent="0.35">
      <c r="B6" s="323" t="s">
        <v>421</v>
      </c>
      <c r="C6" s="324"/>
      <c r="D6" s="324"/>
      <c r="E6" s="324"/>
      <c r="F6" s="324"/>
      <c r="G6" s="324"/>
      <c r="H6" s="324"/>
      <c r="I6" s="324"/>
      <c r="J6" s="324"/>
      <c r="K6" s="324"/>
      <c r="L6" s="325"/>
      <c r="M6" s="32"/>
    </row>
    <row r="7" spans="2:13" ht="17.25" customHeight="1" x14ac:dyDescent="0.35">
      <c r="B7" s="155"/>
      <c r="C7" s="182" t="s">
        <v>228</v>
      </c>
      <c r="D7" s="182" t="str">
        <f>IF(B7="Yes","Is Applicant requesting a point for meeting 100% of the street outreach outcome target?","")</f>
        <v/>
      </c>
      <c r="E7" s="182"/>
      <c r="F7" s="182"/>
      <c r="G7" s="182"/>
      <c r="H7" s="182"/>
      <c r="I7" s="182"/>
      <c r="J7" s="182"/>
      <c r="K7" s="182"/>
      <c r="L7" s="153"/>
      <c r="M7" s="122"/>
    </row>
    <row r="8" spans="2:13" ht="17.25" customHeight="1" x14ac:dyDescent="0.35">
      <c r="B8" s="155"/>
      <c r="C8" s="182" t="s">
        <v>229</v>
      </c>
      <c r="D8" s="182" t="str">
        <f>IF(B8="Yes","Is Applicant requesting a point for meeting 100% of the emergency shelter outcome target?","")</f>
        <v/>
      </c>
      <c r="E8" s="182"/>
      <c r="F8" s="182"/>
      <c r="G8" s="182"/>
      <c r="H8" s="182"/>
      <c r="I8" s="182"/>
      <c r="J8" s="182"/>
      <c r="K8" s="182"/>
      <c r="L8" s="153"/>
      <c r="M8" s="122"/>
    </row>
    <row r="9" spans="2:13" ht="17.25" customHeight="1" x14ac:dyDescent="0.35">
      <c r="B9" s="155"/>
      <c r="C9" s="182" t="s">
        <v>230</v>
      </c>
      <c r="D9" s="183" t="str">
        <f>IF(B9="Yes","Is Applicant requesting a point for meeting 100% of the homeless prevention outcome target?","")</f>
        <v/>
      </c>
      <c r="E9" s="182"/>
      <c r="F9" s="182"/>
      <c r="G9" s="182"/>
      <c r="H9" s="182"/>
      <c r="I9" s="182"/>
      <c r="J9" s="182"/>
      <c r="K9" s="182"/>
      <c r="L9" s="153"/>
      <c r="M9" s="122"/>
    </row>
    <row r="10" spans="2:13" ht="17.25" customHeight="1" x14ac:dyDescent="0.35">
      <c r="B10" s="155"/>
      <c r="C10" s="184" t="s">
        <v>231</v>
      </c>
      <c r="D10" s="184" t="str">
        <f>IF(B10="Yes","Is Applicant requesting a point for meeting 100% of the rapid re-housing outcome target?","")</f>
        <v/>
      </c>
      <c r="E10" s="184"/>
      <c r="F10" s="184"/>
      <c r="G10" s="184"/>
      <c r="H10" s="184"/>
      <c r="I10" s="184"/>
      <c r="J10" s="184"/>
      <c r="K10" s="184"/>
      <c r="L10" s="154"/>
      <c r="M10" s="122"/>
    </row>
    <row r="11" spans="2:13" s="196" customFormat="1" ht="14.5" customHeight="1" x14ac:dyDescent="0.35">
      <c r="B11" s="314"/>
      <c r="C11" s="315"/>
      <c r="D11" s="316"/>
      <c r="E11" s="317" t="s">
        <v>214</v>
      </c>
      <c r="F11" s="318"/>
      <c r="G11" s="193"/>
      <c r="H11" s="317" t="s">
        <v>215</v>
      </c>
      <c r="I11" s="317"/>
      <c r="J11" s="194"/>
      <c r="K11" s="319" t="s">
        <v>216</v>
      </c>
      <c r="L11" s="319"/>
      <c r="M11" s="195"/>
    </row>
    <row r="12" spans="2:13" ht="14.5" customHeight="1" x14ac:dyDescent="0.35">
      <c r="B12" s="310" t="s">
        <v>422</v>
      </c>
      <c r="C12" s="310"/>
      <c r="D12" s="310"/>
      <c r="E12" s="332" t="str">
        <f>IF('2-3 Prior Expenditures'!$E$7&gt;0,'2-3 Prior Expenditures'!E7,"")</f>
        <v/>
      </c>
      <c r="F12" s="333"/>
      <c r="G12" s="186"/>
      <c r="H12" s="332" t="str">
        <f>IF('2-3 Prior Expenditures'!$H$7&gt;0,'2-3 Prior Expenditures'!H7,"")</f>
        <v/>
      </c>
      <c r="I12" s="333"/>
      <c r="J12" s="186"/>
      <c r="K12" s="332" t="str">
        <f>IF('2-3 Prior Expenditures'!$K$7&gt;0,'2-3 Prior Expenditures'!K7,"")</f>
        <v/>
      </c>
      <c r="L12" s="333"/>
      <c r="M12" s="33"/>
    </row>
    <row r="13" spans="2:13" ht="29.5" customHeight="1" x14ac:dyDescent="0.35">
      <c r="B13" s="310" t="s">
        <v>423</v>
      </c>
      <c r="C13" s="311"/>
      <c r="D13" s="311"/>
      <c r="E13" s="312"/>
      <c r="F13" s="313"/>
      <c r="G13" s="187"/>
      <c r="H13" s="312"/>
      <c r="I13" s="313"/>
      <c r="J13" s="187"/>
      <c r="K13" s="312"/>
      <c r="L13" s="313"/>
      <c r="M13" s="33"/>
    </row>
    <row r="14" spans="2:13" ht="29.15" customHeight="1" x14ac:dyDescent="0.35">
      <c r="B14" s="310" t="s">
        <v>424</v>
      </c>
      <c r="C14" s="311"/>
      <c r="D14" s="311"/>
      <c r="E14" s="312"/>
      <c r="F14" s="313"/>
      <c r="G14" s="185"/>
      <c r="H14" s="312"/>
      <c r="I14" s="313"/>
      <c r="J14" s="185"/>
      <c r="K14" s="312"/>
      <c r="L14" s="313"/>
      <c r="M14" s="33"/>
    </row>
    <row r="15" spans="2:13" ht="28.4" customHeight="1" x14ac:dyDescent="0.35">
      <c r="B15" s="220" t="str">
        <f>IF(L7="Yes","5. Enter targets and outcomes for street outreach - persons exiting to temporary or transitional or permanent housing destinations for each contract under which street outreach was funded.","5. Not applicable. Continue to next question.")</f>
        <v>5. Not applicable. Continue to next question.</v>
      </c>
      <c r="C15" s="340"/>
      <c r="D15" s="340"/>
      <c r="E15" s="340"/>
      <c r="F15" s="340"/>
      <c r="G15" s="340"/>
      <c r="H15" s="340"/>
      <c r="I15" s="340"/>
      <c r="J15" s="340"/>
      <c r="K15" s="340"/>
      <c r="L15" s="341"/>
      <c r="M15" s="33"/>
    </row>
    <row r="16" spans="2:13" ht="12.25" customHeight="1" x14ac:dyDescent="0.35">
      <c r="B16" s="33"/>
      <c r="C16" s="31"/>
      <c r="D16" s="122"/>
      <c r="E16" s="55" t="str">
        <f>IF($L$7="Yes","Target %","")</f>
        <v/>
      </c>
      <c r="F16" s="55" t="str">
        <f>IF($L$7="Yes","Outcome%","")</f>
        <v/>
      </c>
      <c r="G16" s="121"/>
      <c r="H16" s="55" t="str">
        <f>IF($L$7="Yes","Target %","")</f>
        <v/>
      </c>
      <c r="I16" s="55" t="str">
        <f>IF($L$7="Yes","Outcome%","")</f>
        <v/>
      </c>
      <c r="J16" s="121"/>
      <c r="K16" s="55" t="str">
        <f>IF($L$7="Yes","Target %","")</f>
        <v/>
      </c>
      <c r="L16" s="55" t="str">
        <f>IF($L$7="Yes","Outcome%","")</f>
        <v/>
      </c>
      <c r="M16" s="33"/>
    </row>
    <row r="17" spans="2:13" ht="12" customHeight="1" x14ac:dyDescent="0.35">
      <c r="B17" s="327"/>
      <c r="C17" s="221"/>
      <c r="D17" s="326"/>
      <c r="E17" s="165"/>
      <c r="F17" s="166"/>
      <c r="G17" s="167" t="str">
        <f>IF(AND(E17&gt;0,F17&gt;0),F17/E17,"")</f>
        <v/>
      </c>
      <c r="H17" s="165"/>
      <c r="I17" s="166"/>
      <c r="J17" s="167" t="str">
        <f>IF(AND(H17&gt;0,I17&gt;0),I17/H17,"")</f>
        <v/>
      </c>
      <c r="K17" s="165"/>
      <c r="L17" s="166"/>
      <c r="M17" s="58" t="str">
        <f>IF(AND(K17&gt;0,L17&gt;0),L17/K17,"")</f>
        <v/>
      </c>
    </row>
    <row r="18" spans="2:13" ht="25.4" customHeight="1" x14ac:dyDescent="0.35">
      <c r="B18" s="328" t="str">
        <f>IF(L7="Yes","Average Outcome Percentage
Street Outreach Target:","")</f>
        <v/>
      </c>
      <c r="C18" s="329"/>
      <c r="D18" s="329"/>
      <c r="E18" s="164" t="str">
        <f>IF(AND(L7="Yes",SUM(G17,J17,M17)&lt;&gt;0),AVERAGE(G17,J17,M17),"")</f>
        <v/>
      </c>
      <c r="F18" s="46"/>
      <c r="G18" s="47"/>
      <c r="H18" s="46"/>
      <c r="I18" s="46"/>
      <c r="J18" s="47"/>
      <c r="K18" s="46"/>
      <c r="L18" s="48"/>
      <c r="M18" s="45"/>
    </row>
    <row r="19" spans="2:13" ht="28" customHeight="1" x14ac:dyDescent="0.35">
      <c r="B19" s="220" t="str">
        <f>IF(L8="Yes","6. Enter targets and outcomes for emergency shelter- persons exiting to permanent housing destinations for each contract under which emergency shelter was funded.","6. Not applicable. Continue to next question.")</f>
        <v>6. Not applicable. Continue to next question.</v>
      </c>
      <c r="C19" s="340"/>
      <c r="D19" s="340"/>
      <c r="E19" s="340"/>
      <c r="F19" s="340"/>
      <c r="G19" s="340"/>
      <c r="H19" s="340"/>
      <c r="I19" s="340"/>
      <c r="J19" s="340"/>
      <c r="K19" s="340"/>
      <c r="L19" s="341"/>
      <c r="M19" s="34"/>
    </row>
    <row r="20" spans="2:13" ht="12.25" customHeight="1" x14ac:dyDescent="0.35">
      <c r="B20" s="33"/>
      <c r="C20" s="31"/>
      <c r="D20" s="122"/>
      <c r="E20" s="55" t="str">
        <f>IF($L$8="Yes","Target %","")</f>
        <v/>
      </c>
      <c r="F20" s="55" t="str">
        <f>IF($L$8="Yes","Outcome%","")</f>
        <v/>
      </c>
      <c r="G20" s="121"/>
      <c r="H20" s="55" t="str">
        <f>IF($L$8="Yes","Target %","")</f>
        <v/>
      </c>
      <c r="I20" s="55" t="str">
        <f>IF($L$8="Yes","Outcome%","")</f>
        <v/>
      </c>
      <c r="J20" s="121"/>
      <c r="K20" s="55" t="str">
        <f>IF($L$8="Yes","Target %","")</f>
        <v/>
      </c>
      <c r="L20" s="55" t="str">
        <f>IF($L$8="Yes","Outcome%","")</f>
        <v/>
      </c>
      <c r="M20" s="33"/>
    </row>
    <row r="21" spans="2:13" ht="12.25" customHeight="1" x14ac:dyDescent="0.35">
      <c r="B21" s="220"/>
      <c r="C21" s="221"/>
      <c r="D21" s="326"/>
      <c r="E21" s="165"/>
      <c r="F21" s="166"/>
      <c r="G21" s="167" t="str">
        <f>IF(AND(E21&gt;0,F21&gt;0),F21/E21,"")</f>
        <v/>
      </c>
      <c r="H21" s="165"/>
      <c r="I21" s="166"/>
      <c r="J21" s="167" t="str">
        <f>IF(AND(H21&gt;0,I21&gt;0),I21/H21,"")</f>
        <v/>
      </c>
      <c r="K21" s="165"/>
      <c r="L21" s="166"/>
      <c r="M21" s="58" t="str">
        <f>IF(AND(K21&gt;0,L21&gt;0),L21/K21,"")</f>
        <v/>
      </c>
    </row>
    <row r="22" spans="2:13" ht="25.4" customHeight="1" x14ac:dyDescent="0.35">
      <c r="B22" s="328" t="str">
        <f>IF(L8="Yes","Average Outcome Percentage
Emergency Shelter Target:","")</f>
        <v/>
      </c>
      <c r="C22" s="329"/>
      <c r="D22" s="329"/>
      <c r="E22" s="168" t="str">
        <f>IF(AND(L8="Yes",SUM(G21,J21,M21)&lt;&gt;0),AVERAGE(G21,J21,M21),"")</f>
        <v/>
      </c>
      <c r="F22" s="49"/>
      <c r="G22" s="50"/>
      <c r="H22" s="51"/>
      <c r="I22" s="49"/>
      <c r="J22" s="50"/>
      <c r="K22" s="51"/>
      <c r="L22" s="52"/>
      <c r="M22" s="45"/>
    </row>
    <row r="23" spans="2:13" ht="28" customHeight="1" x14ac:dyDescent="0.35">
      <c r="B23" s="220" t="str">
        <f>IF(L9="Yes","7. Enter targets and outcomes for homeless prevention - persons maintaining permanent housing for three or more months for each contract under which homeless prevention was funded.","7. Not applicable. Continue to next question.")</f>
        <v>7. Not applicable. Continue to next question.</v>
      </c>
      <c r="C23" s="340"/>
      <c r="D23" s="340"/>
      <c r="E23" s="340"/>
      <c r="F23" s="340"/>
      <c r="G23" s="340"/>
      <c r="H23" s="340"/>
      <c r="I23" s="340"/>
      <c r="J23" s="340"/>
      <c r="K23" s="340"/>
      <c r="L23" s="341"/>
      <c r="M23" s="34"/>
    </row>
    <row r="24" spans="2:13" ht="12.25" customHeight="1" x14ac:dyDescent="0.35">
      <c r="B24" s="33"/>
      <c r="C24" s="31"/>
      <c r="D24" s="122"/>
      <c r="E24" s="56" t="str">
        <f>IF($L$9="Yes","Target %","")</f>
        <v/>
      </c>
      <c r="F24" s="56" t="str">
        <f>IF($L$9="Yes","Outcome%","")</f>
        <v/>
      </c>
      <c r="G24" s="122"/>
      <c r="H24" s="56" t="str">
        <f>IF($L$9="Yes","Target %","")</f>
        <v/>
      </c>
      <c r="I24" s="56" t="str">
        <f>IF($L$9="Yes","Outcome%","")</f>
        <v/>
      </c>
      <c r="J24" s="122"/>
      <c r="K24" s="56" t="str">
        <f>IF($L$9="Yes","Target %","")</f>
        <v/>
      </c>
      <c r="L24" s="57" t="str">
        <f>IF($L$9="Yes","Outcome%","")</f>
        <v/>
      </c>
      <c r="M24" s="33"/>
    </row>
    <row r="25" spans="2:13" ht="12.25" customHeight="1" x14ac:dyDescent="0.35">
      <c r="B25" s="220"/>
      <c r="C25" s="221"/>
      <c r="D25" s="326"/>
      <c r="E25" s="165"/>
      <c r="F25" s="166"/>
      <c r="G25" s="167" t="str">
        <f>IF(AND(E25&gt;0,F25&gt;0),F25/E25,"")</f>
        <v/>
      </c>
      <c r="H25" s="165"/>
      <c r="I25" s="166"/>
      <c r="J25" s="167" t="str">
        <f>IF(AND(H25&gt;0,I25&gt;0),I25/H25,"")</f>
        <v/>
      </c>
      <c r="K25" s="165"/>
      <c r="L25" s="166"/>
      <c r="M25" s="58" t="str">
        <f>IF(AND(K25&gt;0,L25&gt;0),L25/K25,"")</f>
        <v/>
      </c>
    </row>
    <row r="26" spans="2:13" s="37" customFormat="1" ht="25.4" customHeight="1" x14ac:dyDescent="0.35">
      <c r="B26" s="328" t="str">
        <f>IF(L9="Yes","Average Outcome Percentge
Homeless Prevention Target:","")</f>
        <v/>
      </c>
      <c r="C26" s="329"/>
      <c r="D26" s="329"/>
      <c r="E26" s="169" t="str">
        <f>IF(AND(L9="Yes",SUM(G25,J25,M25)&lt;&gt;0),AVERAGE(G25,J25,M25),"")</f>
        <v/>
      </c>
      <c r="F26" s="65"/>
      <c r="G26" s="66"/>
      <c r="H26" s="65"/>
      <c r="I26" s="65"/>
      <c r="J26" s="66"/>
      <c r="K26" s="65"/>
      <c r="L26" s="67"/>
      <c r="M26" s="68"/>
    </row>
    <row r="27" spans="2:13" ht="28" customHeight="1" x14ac:dyDescent="0.35">
      <c r="B27" s="220" t="str">
        <f>IF(L10="Yes","8. Enter targets and outcomes for rapid re-housing - persons maintaining permanent housing for three or more months for each contract under which rapid re-housing was funded.","8. Not applicable. Continue to next section.")</f>
        <v>8. Not applicable. Continue to next section.</v>
      </c>
      <c r="C27" s="340"/>
      <c r="D27" s="340"/>
      <c r="E27" s="340"/>
      <c r="F27" s="340"/>
      <c r="G27" s="340"/>
      <c r="H27" s="340"/>
      <c r="I27" s="340"/>
      <c r="J27" s="340"/>
      <c r="K27" s="340"/>
      <c r="L27" s="341"/>
      <c r="M27" s="34"/>
    </row>
    <row r="28" spans="2:13" ht="12.25" customHeight="1" x14ac:dyDescent="0.35">
      <c r="B28" s="33"/>
      <c r="C28" s="31"/>
      <c r="D28" s="122"/>
      <c r="E28" s="56" t="str">
        <f>IF($L$10="Yes","Target %","")</f>
        <v/>
      </c>
      <c r="F28" s="56" t="str">
        <f>IF($L$10="Yes","Outcome%","")</f>
        <v/>
      </c>
      <c r="G28" s="122"/>
      <c r="H28" s="56" t="str">
        <f>IF($L$10="Yes","Target %","")</f>
        <v/>
      </c>
      <c r="I28" s="56" t="str">
        <f>IF($L$10="Yes","Outcome%","")</f>
        <v/>
      </c>
      <c r="J28" s="122"/>
      <c r="K28" s="56" t="str">
        <f>IF($L$10="Yes","Target %","")</f>
        <v/>
      </c>
      <c r="L28" s="57" t="str">
        <f>IF($L$10="Yes","Outcome%","")</f>
        <v/>
      </c>
      <c r="M28" s="33"/>
    </row>
    <row r="29" spans="2:13" ht="12.25" customHeight="1" x14ac:dyDescent="0.35">
      <c r="B29" s="220"/>
      <c r="C29" s="221"/>
      <c r="D29" s="326"/>
      <c r="E29" s="165"/>
      <c r="F29" s="166"/>
      <c r="G29" s="167" t="str">
        <f>IF(AND(E29&gt;0,F29&gt;0),F29/E29,"")</f>
        <v/>
      </c>
      <c r="H29" s="165"/>
      <c r="I29" s="166"/>
      <c r="J29" s="167" t="str">
        <f>IF(AND(H29&gt;0,I29&gt;0),I29/H29,"")</f>
        <v/>
      </c>
      <c r="K29" s="165"/>
      <c r="L29" s="166"/>
      <c r="M29" s="58" t="str">
        <f>IF(AND(K29&gt;0,L29&gt;0),L29/K29,"")</f>
        <v/>
      </c>
    </row>
    <row r="30" spans="2:13" s="37" customFormat="1" ht="25.4" customHeight="1" x14ac:dyDescent="0.35">
      <c r="B30" s="330" t="str">
        <f>IF(L10="Yes","Average Outcome Percentge
Rapid Re-housing Target:","")</f>
        <v/>
      </c>
      <c r="C30" s="331"/>
      <c r="D30" s="331"/>
      <c r="E30" s="169" t="str">
        <f>IF(AND(L10="Yes",SUM(G29,J29,M29)&lt;&gt;0),AVERAGE(G29,J29,M29),"")</f>
        <v/>
      </c>
      <c r="F30" s="53"/>
      <c r="G30" s="53"/>
      <c r="H30" s="53"/>
      <c r="I30" s="53"/>
      <c r="J30" s="53"/>
      <c r="K30" s="53"/>
      <c r="L30" s="54"/>
      <c r="M30" s="35"/>
    </row>
    <row r="31" spans="2:13" s="37" customFormat="1" ht="22" customHeight="1" x14ac:dyDescent="0.35">
      <c r="B31" s="337" t="s">
        <v>224</v>
      </c>
      <c r="C31" s="338"/>
      <c r="D31" s="338"/>
      <c r="E31" s="338"/>
      <c r="F31" s="338"/>
      <c r="G31" s="338"/>
      <c r="H31" s="338"/>
      <c r="I31" s="338"/>
      <c r="J31" s="338"/>
      <c r="K31" s="338"/>
      <c r="L31" s="339"/>
      <c r="M31" s="36"/>
    </row>
    <row r="32" spans="2:13" s="37" customFormat="1" ht="131.15" customHeight="1" thickBot="1" x14ac:dyDescent="0.4">
      <c r="B32" s="334" t="s">
        <v>232</v>
      </c>
      <c r="C32" s="335"/>
      <c r="D32" s="335"/>
      <c r="E32" s="335"/>
      <c r="F32" s="335"/>
      <c r="G32" s="335"/>
      <c r="H32" s="335"/>
      <c r="I32" s="335"/>
      <c r="J32" s="335"/>
      <c r="K32" s="335"/>
      <c r="L32" s="336"/>
      <c r="M32" s="122"/>
    </row>
    <row r="33" spans="2:12" ht="27" customHeight="1" thickBot="1" x14ac:dyDescent="0.4">
      <c r="B33" s="188">
        <v>0</v>
      </c>
      <c r="C33" s="189" t="s">
        <v>233</v>
      </c>
      <c r="D33" s="190"/>
      <c r="E33" s="190"/>
      <c r="F33" s="190"/>
      <c r="G33" s="190"/>
      <c r="H33" s="190"/>
      <c r="I33" s="190"/>
      <c r="J33" s="190"/>
      <c r="K33" s="191"/>
      <c r="L33" s="192"/>
    </row>
    <row r="34" spans="2:12" ht="28" customHeight="1" x14ac:dyDescent="0.35">
      <c r="C34" s="123"/>
      <c r="D34" s="123"/>
      <c r="E34" s="123"/>
      <c r="F34" s="123"/>
      <c r="G34" s="123"/>
      <c r="H34" s="123"/>
      <c r="I34" s="123"/>
      <c r="J34" s="123"/>
    </row>
    <row r="35" spans="2:12" ht="15.65" hidden="1" customHeight="1" x14ac:dyDescent="0.35">
      <c r="C35" s="123"/>
      <c r="D35" s="123"/>
      <c r="E35" s="123"/>
      <c r="F35" s="123"/>
      <c r="G35" s="123"/>
      <c r="H35" s="123"/>
      <c r="I35" s="123"/>
      <c r="J35" s="123"/>
    </row>
    <row r="36" spans="2:12" ht="14.5" hidden="1" x14ac:dyDescent="0.35"/>
    <row r="37" spans="2:12" ht="14.5" hidden="1" x14ac:dyDescent="0.35"/>
    <row r="38" spans="2:12" ht="14.5" hidden="1" x14ac:dyDescent="0.35"/>
    <row r="39" spans="2:12" ht="14.5" hidden="1" x14ac:dyDescent="0.35"/>
    <row r="40" spans="2:12" ht="14.5" hidden="1" x14ac:dyDescent="0.35"/>
    <row r="41" spans="2:12" ht="14.5" hidden="1" x14ac:dyDescent="0.35"/>
    <row r="42" spans="2:12" ht="14.5" hidden="1" x14ac:dyDescent="0.35"/>
    <row r="43" spans="2:12" ht="14.5" hidden="1" x14ac:dyDescent="0.35"/>
    <row r="44" spans="2:12" ht="14.5" hidden="1" x14ac:dyDescent="0.35"/>
    <row r="45" spans="2:12" ht="14.5" hidden="1" x14ac:dyDescent="0.35"/>
    <row r="46" spans="2:12" ht="14.5" hidden="1" x14ac:dyDescent="0.35"/>
    <row r="47" spans="2:12" ht="14.5" hidden="1" x14ac:dyDescent="0.35"/>
    <row r="48" spans="2:12" ht="14.5" hidden="1" x14ac:dyDescent="0.35"/>
    <row r="49" ht="14.5" hidden="1" x14ac:dyDescent="0.35"/>
    <row r="50" ht="14.5" hidden="1" x14ac:dyDescent="0.35"/>
    <row r="51" ht="14.5" hidden="1" x14ac:dyDescent="0.35"/>
    <row r="52" ht="14.5" hidden="1" x14ac:dyDescent="0.35"/>
    <row r="53" ht="14.5" hidden="1" x14ac:dyDescent="0.35"/>
    <row r="54" ht="14.5" hidden="1" x14ac:dyDescent="0.35"/>
    <row r="55" ht="14.5" hidden="1" x14ac:dyDescent="0.35"/>
    <row r="56" ht="14.5" hidden="1" x14ac:dyDescent="0.35"/>
    <row r="57" ht="14.5" hidden="1" x14ac:dyDescent="0.35"/>
    <row r="58" ht="14.5" hidden="1" x14ac:dyDescent="0.35"/>
    <row r="59" ht="14.5" hidden="1" x14ac:dyDescent="0.35"/>
  </sheetData>
  <sheetProtection algorithmName="SHA-512" hashValue="EdsGI08+dyT1i/2WRJwTnlZOm0YFvAOKdVsTZ1vkZIjlPxF8205lD243ls73NxdyZegDSlUaav4g/9k2LQylxg==" saltValue="m5CNpbnSfSNMQ7zYlkL0uA==" spinCount="100000" sheet="1" objects="1" scenarios="1"/>
  <mergeCells count="34">
    <mergeCell ref="B30:D30"/>
    <mergeCell ref="E12:F12"/>
    <mergeCell ref="H14:I14"/>
    <mergeCell ref="B32:L32"/>
    <mergeCell ref="H12:I12"/>
    <mergeCell ref="K12:L12"/>
    <mergeCell ref="B14:D14"/>
    <mergeCell ref="E14:F14"/>
    <mergeCell ref="B18:D18"/>
    <mergeCell ref="B31:L31"/>
    <mergeCell ref="B15:L15"/>
    <mergeCell ref="B19:L19"/>
    <mergeCell ref="B23:L23"/>
    <mergeCell ref="B21:D21"/>
    <mergeCell ref="B25:D25"/>
    <mergeCell ref="B27:L27"/>
    <mergeCell ref="B29:D29"/>
    <mergeCell ref="K14:L14"/>
    <mergeCell ref="B17:D17"/>
    <mergeCell ref="B22:D22"/>
    <mergeCell ref="B26:D26"/>
    <mergeCell ref="B2:L2"/>
    <mergeCell ref="B3:L3"/>
    <mergeCell ref="B13:D13"/>
    <mergeCell ref="E13:F13"/>
    <mergeCell ref="H13:I13"/>
    <mergeCell ref="K13:L13"/>
    <mergeCell ref="B11:D11"/>
    <mergeCell ref="E11:F11"/>
    <mergeCell ref="H11:I11"/>
    <mergeCell ref="K11:L11"/>
    <mergeCell ref="B5:L5"/>
    <mergeCell ref="B6:L6"/>
    <mergeCell ref="B12:D12"/>
  </mergeCells>
  <conditionalFormatting sqref="L7">
    <cfRule type="expression" dxfId="11" priority="8">
      <formula>$D$7=""</formula>
    </cfRule>
  </conditionalFormatting>
  <conditionalFormatting sqref="L8">
    <cfRule type="expression" dxfId="10" priority="7">
      <formula>$D$8=""</formula>
    </cfRule>
  </conditionalFormatting>
  <conditionalFormatting sqref="L9">
    <cfRule type="expression" dxfId="9" priority="6">
      <formula>$D$9=""</formula>
    </cfRule>
  </conditionalFormatting>
  <conditionalFormatting sqref="L10">
    <cfRule type="expression" dxfId="8" priority="5">
      <formula>$D$10=""</formula>
    </cfRule>
  </conditionalFormatting>
  <conditionalFormatting sqref="E17:F17 H17:I17 K17:L17">
    <cfRule type="expression" dxfId="7" priority="4">
      <formula>$L$7&lt;&gt;"Yes"</formula>
    </cfRule>
  </conditionalFormatting>
  <conditionalFormatting sqref="E21:F21 H21:I21 K21:L21">
    <cfRule type="expression" dxfId="6" priority="3">
      <formula>$L$8&lt;&gt;"Yes"</formula>
    </cfRule>
  </conditionalFormatting>
  <conditionalFormatting sqref="E25:F25 H25:I25 K25:L25">
    <cfRule type="expression" dxfId="5" priority="2">
      <formula>$L$9&lt;&gt;"Yes"</formula>
    </cfRule>
  </conditionalFormatting>
  <conditionalFormatting sqref="E29:F29 H29:I29 K29:L29">
    <cfRule type="expression" dxfId="4" priority="1">
      <formula>$L$10&lt;&gt;"Yes"</formula>
    </cfRule>
  </conditionalFormatting>
  <dataValidations xWindow="631" yWindow="765" count="42">
    <dataValidation type="list" allowBlank="1" showInputMessage="1" showErrorMessage="1" promptTitle="POINTS SELECTION" prompt="Select the number of points requested under category &quot;PREVIOUS ESG OUTCOME" sqref="B33" xr:uid="{00000000-0002-0000-0500-000000000000}">
      <formula1>"0,2,4,6,8,10,12"</formula1>
    </dataValidation>
    <dataValidation allowBlank="1" showInputMessage="1" showErrorMessage="1" promptTitle="ESG Contract 1 (autofilled)" prompt="Contract number of ESG Contract 1 closed within 12 months of Application" sqref="K12:L12 H12:I12 E12:F12" xr:uid="{00000000-0002-0000-0500-000001000000}"/>
    <dataValidation type="list" allowBlank="1" showInputMessage="1" showErrorMessage="1" prompt="Applicant or its subrecipient was funded for Street Outreach under Contract closed w/in 12 months of the Application date" sqref="B7" xr:uid="{00000000-0002-0000-0500-000002000000}">
      <formula1>"Yes, No"</formula1>
    </dataValidation>
    <dataValidation type="list" allowBlank="1" showInputMessage="1" showErrorMessage="1" prompt="Applicant or its subrecipient was funded for Emergency Shelter under Contract closed w/in 12 months of the Application date" sqref="B8" xr:uid="{00000000-0002-0000-0500-000003000000}">
      <formula1>"Yes, No"</formula1>
    </dataValidation>
    <dataValidation type="list" allowBlank="1" showInputMessage="1" showErrorMessage="1" prompt="Applicant or its subrecipient was funded for Homeless Prevention under Contract closed w/in 12 months of the Application date" sqref="B9" xr:uid="{00000000-0002-0000-0500-000004000000}">
      <formula1>"Yes, No"</formula1>
    </dataValidation>
    <dataValidation type="list" allowBlank="1" showInputMessage="1" showErrorMessage="1" prompt="Applicant or its subrecipient was funded for Rapid Rehousing under Contract closed w/in 12 months of the Application date" sqref="B10" xr:uid="{00000000-0002-0000-0500-000005000000}">
      <formula1>"Yes, No"</formula1>
    </dataValidation>
    <dataValidation type="list" allowBlank="1" showInputMessage="1" showErrorMessage="1" promptTitle="Contract 1" prompt="Last three reports for Contract period submitted on or before the reporting deadline" sqref="E13:F13" xr:uid="{00000000-0002-0000-0500-000006000000}">
      <formula1>"Yes, No"</formula1>
    </dataValidation>
    <dataValidation type="list" allowBlank="1" showInputMessage="1" showErrorMessage="1" promptTitle="Contract 2" prompt="Last three reports for Contract period submitted on or before the reporting deadline" sqref="H13:I13" xr:uid="{00000000-0002-0000-0500-000007000000}">
      <formula1>"Yes, No"</formula1>
    </dataValidation>
    <dataValidation type="list" allowBlank="1" showInputMessage="1" showErrorMessage="1" promptTitle="Contract 3" prompt="Last three reports for Contract period submitted on or before the reporting deadline" sqref="K13:L13" xr:uid="{00000000-0002-0000-0500-000008000000}">
      <formula1>"Yes, No"</formula1>
    </dataValidation>
    <dataValidation allowBlank="1" showInputMessage="1" showErrorMessage="1" promptTitle="Contract 1" prompt="Enter target percentage for SO- Persons exiting to temp, transitional, or permanent housing" sqref="E17" xr:uid="{00000000-0002-0000-0500-000009000000}"/>
    <dataValidation allowBlank="1" showInputMessage="1" showErrorMessage="1" promptTitle="Contract 2" prompt="Enter target percentage for SO- Persons exiting to temp, transitional, or permanent housing" sqref="H17:H18" xr:uid="{00000000-0002-0000-0500-00000A000000}"/>
    <dataValidation allowBlank="1" showInputMessage="1" showErrorMessage="1" promptTitle="Contract 3" prompt="Enter target percentage for SO- Persons exiting to temp, transitional, or permanent housing" sqref="K17:K18" xr:uid="{00000000-0002-0000-0500-00000B000000}"/>
    <dataValidation allowBlank="1" showInputMessage="1" showErrorMessage="1" promptTitle="Contract 1" prompt="Enter target percentage for ES-  Persons exiting to permanent housing" sqref="E26 E21" xr:uid="{00000000-0002-0000-0500-00000C000000}"/>
    <dataValidation allowBlank="1" showInputMessage="1" showErrorMessage="1" promptTitle="Contract 2" prompt="Enter target percentage for ES- Persons exiting to permanent housing" sqref="H21:H22" xr:uid="{00000000-0002-0000-0500-00000D000000}"/>
    <dataValidation allowBlank="1" showInputMessage="1" showErrorMessage="1" promptTitle="Contract 3" prompt="Enter target percentage for ES- Persons exiting to permanent housing" sqref="K21:K22" xr:uid="{00000000-0002-0000-0500-00000E000000}"/>
    <dataValidation allowBlank="1" showInputMessage="1" showErrorMessage="1" promptTitle="Contract 1" prompt="Enter outcome percentage for SO - persons exiting to temp, transitional, or permanent housing " sqref="F17:F18" xr:uid="{00000000-0002-0000-0500-00000F000000}"/>
    <dataValidation allowBlank="1" showInputMessage="1" showErrorMessage="1" promptTitle="Contract 2" prompt="Enter outcome percentage for SO - persons exiting to temp, transitional, or permanent housing " sqref="I17:I18" xr:uid="{00000000-0002-0000-0500-000010000000}"/>
    <dataValidation allowBlank="1" showInputMessage="1" showErrorMessage="1" promptTitle="Contract 3" prompt="Enter outcome percentage for SO - persons exiting to temp, transitional, or permanent housing " sqref="L17:L18" xr:uid="{00000000-0002-0000-0500-000011000000}"/>
    <dataValidation allowBlank="1" showInputMessage="1" showErrorMessage="1" promptTitle="Contract 1" prompt="Enter outcome percentage for ES - persons exiting to permanent housing " sqref="F21:F22" xr:uid="{00000000-0002-0000-0500-000012000000}"/>
    <dataValidation allowBlank="1" showInputMessage="1" showErrorMessage="1" promptTitle="Contract 2" prompt="Enter outcome percentage for ES - persons exiting to permanent housing " sqref="I21:I22" xr:uid="{00000000-0002-0000-0500-000013000000}"/>
    <dataValidation allowBlank="1" showInputMessage="1" showErrorMessage="1" promptTitle="Contract 3" prompt="Enter outcome percentage for ES - persons exiting to permanent housing " sqref="L21:L22" xr:uid="{00000000-0002-0000-0500-000014000000}"/>
    <dataValidation allowBlank="1" showInputMessage="1" showErrorMessage="1" promptTitle="Contract 1" prompt="Enter target percentage for HP-  Persons maintaining perm housing for 3+ months after exit" sqref="E25" xr:uid="{00000000-0002-0000-0500-000015000000}"/>
    <dataValidation allowBlank="1" showInputMessage="1" showErrorMessage="1" promptTitle="Contract 1" prompt="Enter outcome percentage for HP - persons maintaining perm housing for 3+ months after exit" sqref="F25:F26" xr:uid="{00000000-0002-0000-0500-000016000000}"/>
    <dataValidation allowBlank="1" showInputMessage="1" showErrorMessage="1" promptTitle="Contract 2" prompt="Enter target percentage for HP-  Persons maintaining perm housing for 3+ months after exit" sqref="H25:H26" xr:uid="{00000000-0002-0000-0500-000017000000}"/>
    <dataValidation allowBlank="1" showInputMessage="1" showErrorMessage="1" promptTitle="Contract 2" prompt="Enter outcome percentage for HP - persons maintaining perm housing for 3+ months after exit" sqref="I25:I26" xr:uid="{00000000-0002-0000-0500-000018000000}"/>
    <dataValidation allowBlank="1" showInputMessage="1" showErrorMessage="1" promptTitle="Contract 3" prompt="Enter target percentage for HP-  Persons maintaining perm housing for 3+ months after exit" sqref="K25:K26" xr:uid="{00000000-0002-0000-0500-000019000000}"/>
    <dataValidation allowBlank="1" showInputMessage="1" showErrorMessage="1" promptTitle="Contract 3" prompt="Enter outcome percentage for HP - persons maintaining perm housing for 3+ months after exit" sqref="L25:L26" xr:uid="{00000000-0002-0000-0500-00001A000000}"/>
    <dataValidation allowBlank="1" showInputMessage="1" showErrorMessage="1" promptTitle="Contract 1" prompt="Enter target percentage for RR-  Persons maintaining perm housing for 3+ months after exit" sqref="E29" xr:uid="{00000000-0002-0000-0500-00001B000000}"/>
    <dataValidation allowBlank="1" showInputMessage="1" showErrorMessage="1" promptTitle="Contract 1" prompt="Enter outcome percentage for RR - persons maintaining perm housing for 3+ months after exit" sqref="F29" xr:uid="{00000000-0002-0000-0500-00001C000000}"/>
    <dataValidation allowBlank="1" showInputMessage="1" showErrorMessage="1" promptTitle="Contract 2" prompt="Enter target percentage for RR-  Persons maintaining perm housing for 3+ months after exit" sqref="H29" xr:uid="{00000000-0002-0000-0500-00001D000000}"/>
    <dataValidation allowBlank="1" showInputMessage="1" showErrorMessage="1" promptTitle="Contract 2" prompt="Enter outcome percentage for RR - persons maintaining perm housing for 3+ months after exit" sqref="I29" xr:uid="{00000000-0002-0000-0500-00001E000000}"/>
    <dataValidation allowBlank="1" showInputMessage="1" showErrorMessage="1" promptTitle="Contract 3" prompt="Enter target percentage for RR-  Persons maintaining perm housing for 3+ months after exit" sqref="K29" xr:uid="{00000000-0002-0000-0500-00001F000000}"/>
    <dataValidation allowBlank="1" showInputMessage="1" showErrorMessage="1" promptTitle="Contract 3" prompt="Enter outcome percentage for RR - persons maintaining perm housing for 3+ months after exit" sqref="L29" xr:uid="{00000000-0002-0000-0500-000020000000}"/>
    <dataValidation type="list" allowBlank="1" showInputMessage="1" showErrorMessage="1" prompt="Is Applicant requesting points for meeting 100% of the SO target?" sqref="L7" xr:uid="{00000000-0002-0000-0500-000021000000}">
      <formula1>"Yes, No"</formula1>
    </dataValidation>
    <dataValidation type="list" allowBlank="1" showInputMessage="1" showErrorMessage="1" prompt="Is Applicant requesting points for meeting 100% of the ES target?" sqref="L8" xr:uid="{00000000-0002-0000-0500-000022000000}">
      <formula1>"Yes, No"</formula1>
    </dataValidation>
    <dataValidation type="list" allowBlank="1" showInputMessage="1" showErrorMessage="1" prompt="Is Applicant requesting points for meeting 100% of the HP target?" sqref="L9" xr:uid="{00000000-0002-0000-0500-000023000000}">
      <formula1>"Yes, No"</formula1>
    </dataValidation>
    <dataValidation type="list" allowBlank="1" showInputMessage="1" showErrorMessage="1" prompt="Is Applicant requesting points for meeting 100% of the RR target?" sqref="L10" xr:uid="{00000000-0002-0000-0500-000024000000}">
      <formula1>"Yes, No"</formula1>
    </dataValidation>
    <dataValidation allowBlank="1" showErrorMessage="1" promptTitle="Contract 1" prompt="Enter target percentage for ES-  Persons exiting to permanent housing" sqref="E30 E22" xr:uid="{00000000-0002-0000-0500-000025000000}"/>
    <dataValidation allowBlank="1" showErrorMessage="1" sqref="E18" xr:uid="{00000000-0002-0000-0500-000026000000}"/>
    <dataValidation type="list" allowBlank="1" showInputMessage="1" showErrorMessage="1" promptTitle="Contract 1" prompt="Applicant met 100% or more of their Match obligation" sqref="E14:F14" xr:uid="{00000000-0002-0000-0500-000027000000}">
      <formula1>"Yes, No"</formula1>
    </dataValidation>
    <dataValidation type="list" allowBlank="1" showInputMessage="1" showErrorMessage="1" promptTitle="Contract 2" prompt="Applicant met 100% or more of their Match obligation" sqref="H14:I14" xr:uid="{00000000-0002-0000-0500-000028000000}">
      <formula1>"Yes, No"</formula1>
    </dataValidation>
    <dataValidation type="list" allowBlank="1" showInputMessage="1" showErrorMessage="1" promptTitle="Contract 3" prompt="Applicant met 100% or more of their Match obligation" sqref="K14:L14" xr:uid="{00000000-0002-0000-0500-000029000000}">
      <formula1>"Yes, No"</formula1>
    </dataValidation>
  </dataValidations>
  <pageMargins left="0.38541666666666669" right="0.7" top="0.75" bottom="0.75" header="0.3" footer="0.3"/>
  <pageSetup scale="9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0" tint="-0.499984740745262"/>
  </sheetPr>
  <dimension ref="A1:K31"/>
  <sheetViews>
    <sheetView showGridLines="0" showRowColHeaders="0" zoomScaleNormal="100" zoomScaleSheetLayoutView="100" workbookViewId="0">
      <selection activeCell="B16" sqref="B16"/>
    </sheetView>
  </sheetViews>
  <sheetFormatPr defaultColWidth="0" defaultRowHeight="0" customHeight="1" zeroHeight="1" x14ac:dyDescent="0.35"/>
  <cols>
    <col min="1" max="1" width="2.453125" customWidth="1"/>
    <col min="2" max="2" width="6.54296875" customWidth="1"/>
    <col min="3" max="9" width="9.1796875" customWidth="1"/>
    <col min="10" max="10" width="24" customWidth="1"/>
    <col min="11" max="11" width="2.453125" customWidth="1"/>
    <col min="12" max="16384" width="4.81640625" hidden="1"/>
  </cols>
  <sheetData>
    <row r="1" spans="2:10" ht="9" customHeight="1" x14ac:dyDescent="0.35"/>
    <row r="2" spans="2:10" ht="15.5" x14ac:dyDescent="0.35">
      <c r="B2" s="346" t="s">
        <v>234</v>
      </c>
      <c r="C2" s="347"/>
      <c r="D2" s="347"/>
      <c r="E2" s="347"/>
      <c r="F2" s="347"/>
      <c r="G2" s="347"/>
      <c r="H2" s="347"/>
      <c r="I2" s="347"/>
      <c r="J2" s="347"/>
    </row>
    <row r="3" spans="2:10" ht="77.25" customHeight="1" x14ac:dyDescent="0.35">
      <c r="B3" s="348" t="s">
        <v>235</v>
      </c>
      <c r="C3" s="348"/>
      <c r="D3" s="348"/>
      <c r="E3" s="348"/>
      <c r="F3" s="348"/>
      <c r="G3" s="348"/>
      <c r="H3" s="348"/>
      <c r="I3" s="348"/>
      <c r="J3" s="348"/>
    </row>
    <row r="4" spans="2:10" s="4" customFormat="1" ht="20.25" customHeight="1" x14ac:dyDescent="0.35">
      <c r="B4" s="4" t="s">
        <v>236</v>
      </c>
    </row>
    <row r="5" spans="2:10" s="106" customFormat="1" ht="37.4" customHeight="1" x14ac:dyDescent="0.35">
      <c r="B5" s="349" t="s">
        <v>237</v>
      </c>
      <c r="C5" s="350"/>
      <c r="D5" s="350"/>
      <c r="E5" s="350"/>
      <c r="F5" s="350"/>
      <c r="G5" s="350"/>
      <c r="H5" s="350"/>
      <c r="I5" s="350"/>
      <c r="J5" s="350"/>
    </row>
    <row r="6" spans="2:10" s="4" customFormat="1" ht="32.25" customHeight="1" x14ac:dyDescent="0.35">
      <c r="B6" s="345" t="s">
        <v>238</v>
      </c>
      <c r="C6" s="345"/>
      <c r="D6" s="345"/>
      <c r="E6" s="345"/>
      <c r="F6" s="345"/>
      <c r="G6" s="345"/>
      <c r="H6" s="345"/>
      <c r="I6" s="345"/>
      <c r="J6" s="345"/>
    </row>
    <row r="7" spans="2:10" s="4" customFormat="1" ht="12" customHeight="1" x14ac:dyDescent="0.35">
      <c r="B7" s="8"/>
      <c r="C7" s="116"/>
      <c r="D7" s="116"/>
      <c r="E7" s="116"/>
      <c r="F7" s="116"/>
      <c r="G7" s="116"/>
      <c r="H7" s="116"/>
      <c r="I7" s="116"/>
      <c r="J7" s="116"/>
    </row>
    <row r="8" spans="2:10" s="4" customFormat="1" ht="47.25" customHeight="1" x14ac:dyDescent="0.35">
      <c r="B8" s="344" t="s">
        <v>239</v>
      </c>
      <c r="C8" s="345"/>
      <c r="D8" s="345"/>
      <c r="E8" s="345"/>
      <c r="F8" s="345"/>
      <c r="G8" s="345"/>
      <c r="H8" s="345"/>
      <c r="I8" s="345"/>
      <c r="J8" s="345"/>
    </row>
    <row r="9" spans="2:10" s="4" customFormat="1" ht="11.25" customHeight="1" x14ac:dyDescent="0.35">
      <c r="B9" s="8"/>
      <c r="C9" s="116"/>
      <c r="D9" s="116"/>
      <c r="E9" s="116"/>
      <c r="F9" s="116"/>
      <c r="G9" s="116"/>
      <c r="H9" s="116"/>
      <c r="I9" s="116"/>
      <c r="J9" s="116"/>
    </row>
    <row r="10" spans="2:10" s="4" customFormat="1" ht="33.75" customHeight="1" x14ac:dyDescent="0.35">
      <c r="B10" s="344" t="s">
        <v>240</v>
      </c>
      <c r="C10" s="345"/>
      <c r="D10" s="345"/>
      <c r="E10" s="345"/>
      <c r="F10" s="345"/>
      <c r="G10" s="345"/>
      <c r="H10" s="345"/>
      <c r="I10" s="345"/>
      <c r="J10" s="345"/>
    </row>
    <row r="11" spans="2:10" s="4" customFormat="1" ht="12" customHeight="1" x14ac:dyDescent="0.35">
      <c r="B11" s="8"/>
      <c r="C11" s="116"/>
      <c r="D11" s="116"/>
      <c r="E11" s="116"/>
      <c r="F11" s="116"/>
      <c r="G11" s="116"/>
      <c r="H11" s="116"/>
      <c r="I11" s="116"/>
      <c r="J11" s="116"/>
    </row>
    <row r="12" spans="2:10" s="4" customFormat="1" ht="37.5" customHeight="1" x14ac:dyDescent="0.35">
      <c r="B12" s="344" t="s">
        <v>241</v>
      </c>
      <c r="C12" s="345"/>
      <c r="D12" s="345"/>
      <c r="E12" s="345"/>
      <c r="F12" s="345"/>
      <c r="G12" s="345"/>
      <c r="H12" s="345"/>
      <c r="I12" s="345"/>
      <c r="J12" s="345"/>
    </row>
    <row r="13" spans="2:10" s="4" customFormat="1" ht="12.75" customHeight="1" x14ac:dyDescent="0.35">
      <c r="B13" s="7"/>
      <c r="C13" s="7"/>
      <c r="D13" s="7"/>
      <c r="E13" s="7"/>
      <c r="F13" s="7"/>
      <c r="G13" s="7"/>
      <c r="H13" s="7"/>
      <c r="I13" s="7"/>
      <c r="J13" s="7"/>
    </row>
    <row r="14" spans="2:10" s="4" customFormat="1" ht="33" customHeight="1" x14ac:dyDescent="0.35">
      <c r="B14" s="344" t="s">
        <v>242</v>
      </c>
      <c r="C14" s="345"/>
      <c r="D14" s="345"/>
      <c r="E14" s="345"/>
      <c r="F14" s="345"/>
      <c r="G14" s="345"/>
      <c r="H14" s="345"/>
      <c r="I14" s="345"/>
      <c r="J14" s="345"/>
    </row>
    <row r="15" spans="2:10" s="4" customFormat="1" ht="18" customHeight="1" thickBot="1" x14ac:dyDescent="0.4">
      <c r="B15" s="6"/>
      <c r="C15" s="6"/>
      <c r="D15" s="6"/>
      <c r="E15" s="6"/>
      <c r="F15" s="6"/>
      <c r="G15" s="6"/>
      <c r="H15" s="6"/>
      <c r="I15" s="6"/>
      <c r="J15" s="6"/>
    </row>
    <row r="16" spans="2:10" ht="39" customHeight="1" thickBot="1" x14ac:dyDescent="0.4">
      <c r="B16" s="188"/>
      <c r="C16" s="342" t="s">
        <v>243</v>
      </c>
      <c r="D16" s="342"/>
      <c r="E16" s="342"/>
      <c r="F16" s="342"/>
      <c r="G16" s="342"/>
      <c r="H16" s="342"/>
      <c r="I16" s="342"/>
      <c r="J16" s="343"/>
    </row>
    <row r="17" spans="3:10" ht="13" customHeight="1" x14ac:dyDescent="0.35">
      <c r="C17" s="115"/>
      <c r="D17" s="115"/>
      <c r="E17" s="115"/>
      <c r="F17" s="115"/>
      <c r="G17" s="115"/>
      <c r="H17" s="115"/>
      <c r="I17" s="115"/>
      <c r="J17" s="115"/>
    </row>
    <row r="18" spans="3:10" ht="15.65" hidden="1" customHeight="1" x14ac:dyDescent="0.35">
      <c r="C18" s="115"/>
      <c r="D18" s="115"/>
      <c r="E18" s="115"/>
      <c r="F18" s="115"/>
      <c r="G18" s="115"/>
      <c r="H18" s="115"/>
      <c r="I18" s="115"/>
      <c r="J18" s="115"/>
    </row>
    <row r="19" spans="3:10" ht="14.5" hidden="1" x14ac:dyDescent="0.35"/>
    <row r="20" spans="3:10" ht="9" hidden="1" customHeight="1" x14ac:dyDescent="0.35"/>
    <row r="21" spans="3:10" ht="14.5" hidden="1" x14ac:dyDescent="0.35"/>
    <row r="22" spans="3:10" ht="14.5" hidden="1" x14ac:dyDescent="0.35"/>
    <row r="23" spans="3:10" ht="14.5" hidden="1" x14ac:dyDescent="0.35"/>
    <row r="24" spans="3:10" ht="14.5" hidden="1" x14ac:dyDescent="0.35"/>
    <row r="25" spans="3:10" ht="14.5" hidden="1" x14ac:dyDescent="0.35"/>
    <row r="26" spans="3:10" ht="14.5" hidden="1" x14ac:dyDescent="0.35"/>
    <row r="27" spans="3:10" ht="14.5" hidden="1" x14ac:dyDescent="0.35"/>
    <row r="28" spans="3:10" ht="14.5" hidden="1" x14ac:dyDescent="0.35"/>
    <row r="29" spans="3:10" ht="14.5" hidden="1" x14ac:dyDescent="0.35"/>
    <row r="30" spans="3:10" ht="14.5" hidden="1" x14ac:dyDescent="0.35"/>
    <row r="31" spans="3:10" ht="14.5" hidden="1" x14ac:dyDescent="0.35"/>
  </sheetData>
  <sheetProtection algorithmName="SHA-512" hashValue="dY3YjzjZPjYaFkeheWRL+bU273jvFKrKJcU+Sfo8YHRrXZ6cl6v5lxWN/qQdoGRt0fAxXxbpP7so9g5W5/6wnQ==" saltValue="cNaSGfyq+ctEzMQrT/igTQ==" spinCount="100000" sheet="1" objects="1" scenarios="1" selectLockedCells="1"/>
  <mergeCells count="9">
    <mergeCell ref="C16:J16"/>
    <mergeCell ref="B12:J12"/>
    <mergeCell ref="B14:J14"/>
    <mergeCell ref="B2:J2"/>
    <mergeCell ref="B3:J3"/>
    <mergeCell ref="B5:J5"/>
    <mergeCell ref="B6:J6"/>
    <mergeCell ref="B8:J8"/>
    <mergeCell ref="B10:J10"/>
  </mergeCells>
  <dataValidations count="1">
    <dataValidation type="list" allowBlank="1" showInputMessage="1" showErrorMessage="1" promptTitle="POINTS SELECTION" prompt="Number of points requested under category &quot;PREVIOUS MONITORING REPORTS.&quot;" sqref="B16" xr:uid="{00000000-0002-0000-0600-000000000000}">
      <formula1>"0,1,2,3,5"</formula1>
    </dataValidation>
  </dataValidations>
  <pageMargins left="0.25" right="0.25"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499984740745262"/>
  </sheetPr>
  <dimension ref="A1:K49"/>
  <sheetViews>
    <sheetView showGridLines="0" showRowColHeaders="0" zoomScaleNormal="100" zoomScaleSheetLayoutView="100" zoomScalePageLayoutView="130" workbookViewId="0">
      <selection activeCell="E10" sqref="E10:G10"/>
    </sheetView>
  </sheetViews>
  <sheetFormatPr defaultColWidth="0" defaultRowHeight="0" customHeight="1" zeroHeight="1" x14ac:dyDescent="0.35"/>
  <cols>
    <col min="1" max="1" width="2.1796875" customWidth="1"/>
    <col min="2" max="2" width="6.54296875" style="9" customWidth="1"/>
    <col min="3" max="3" width="7.1796875" style="9" customWidth="1"/>
    <col min="4" max="4" width="16.453125" style="9" customWidth="1"/>
    <col min="5" max="5" width="9.1796875" style="9" customWidth="1"/>
    <col min="6" max="6" width="7.81640625" style="9" customWidth="1"/>
    <col min="7" max="7" width="15.1796875" style="9" customWidth="1"/>
    <col min="8" max="9" width="9.1796875" style="9" customWidth="1"/>
    <col min="10" max="10" width="17.1796875" style="9" customWidth="1"/>
    <col min="11" max="11" width="2.54296875" customWidth="1"/>
    <col min="12" max="16384" width="9.1796875" hidden="1"/>
  </cols>
  <sheetData>
    <row r="1" spans="2:10" ht="14.5" x14ac:dyDescent="0.35"/>
    <row r="2" spans="2:10" s="1" customFormat="1" ht="20.25" customHeight="1" x14ac:dyDescent="0.35">
      <c r="B2" s="213" t="s">
        <v>244</v>
      </c>
      <c r="C2" s="214"/>
      <c r="D2" s="214"/>
      <c r="E2" s="214"/>
      <c r="F2" s="214"/>
      <c r="G2" s="214"/>
      <c r="H2" s="214"/>
      <c r="I2" s="214"/>
      <c r="J2" s="214"/>
    </row>
    <row r="3" spans="2:10" s="1" customFormat="1" ht="44.15" customHeight="1" x14ac:dyDescent="0.35">
      <c r="B3" s="351" t="s">
        <v>245</v>
      </c>
      <c r="C3" s="351"/>
      <c r="D3" s="351"/>
      <c r="E3" s="351"/>
      <c r="F3" s="351"/>
      <c r="G3" s="351"/>
      <c r="H3" s="351"/>
      <c r="I3" s="351"/>
      <c r="J3" s="351"/>
    </row>
    <row r="4" spans="2:10" s="4" customFormat="1" ht="64.5" customHeight="1" x14ac:dyDescent="0.35">
      <c r="B4" s="352" t="s">
        <v>417</v>
      </c>
      <c r="C4" s="353"/>
      <c r="D4" s="353"/>
      <c r="E4" s="353"/>
      <c r="F4" s="353"/>
      <c r="G4" s="353"/>
      <c r="H4" s="353"/>
      <c r="I4" s="353"/>
      <c r="J4" s="353"/>
    </row>
    <row r="5" spans="2:10" ht="54" customHeight="1" x14ac:dyDescent="0.35">
      <c r="B5" s="353"/>
      <c r="C5" s="353"/>
      <c r="D5" s="353"/>
      <c r="E5" s="353"/>
      <c r="F5" s="353"/>
      <c r="G5" s="353"/>
      <c r="H5" s="353"/>
      <c r="I5" s="353"/>
      <c r="J5" s="353"/>
    </row>
    <row r="6" spans="2:10" ht="6.65" customHeight="1" x14ac:dyDescent="0.35">
      <c r="B6" s="156"/>
      <c r="C6" s="156"/>
      <c r="D6" s="156"/>
      <c r="E6" s="156"/>
      <c r="F6" s="156"/>
      <c r="G6" s="156"/>
      <c r="H6" s="156"/>
      <c r="I6" s="156"/>
      <c r="J6" s="156"/>
    </row>
    <row r="7" spans="2:10" ht="39.75" customHeight="1" x14ac:dyDescent="0.35">
      <c r="B7" s="369" t="s">
        <v>416</v>
      </c>
      <c r="C7" s="369"/>
      <c r="D7" s="369"/>
      <c r="E7" s="370">
        <f>'2-1 Homeless Participation'!E4</f>
        <v>0</v>
      </c>
      <c r="F7" s="371"/>
      <c r="G7" s="371"/>
      <c r="H7" s="371"/>
      <c r="I7" s="372"/>
      <c r="J7" s="127"/>
    </row>
    <row r="8" spans="2:10" ht="7" customHeight="1" x14ac:dyDescent="0.35">
      <c r="B8" s="157"/>
      <c r="C8" s="157"/>
      <c r="D8" s="157"/>
      <c r="E8" s="159"/>
      <c r="F8" s="158"/>
      <c r="G8" s="158"/>
      <c r="H8" s="158"/>
      <c r="I8" s="158"/>
      <c r="J8" s="149"/>
    </row>
    <row r="9" spans="2:10" ht="14.5" x14ac:dyDescent="0.35">
      <c r="B9" s="354" t="s">
        <v>412</v>
      </c>
      <c r="C9" s="355"/>
      <c r="D9" s="355"/>
      <c r="E9" s="355"/>
      <c r="F9" s="355"/>
      <c r="G9" s="355"/>
      <c r="H9" s="355"/>
      <c r="I9" s="355"/>
      <c r="J9" s="355"/>
    </row>
    <row r="10" spans="2:10" ht="13.5" customHeight="1" x14ac:dyDescent="0.35">
      <c r="B10" s="356" t="str">
        <f>IF('2-1 Homeless Participation'!E4="TX-607 Texas Balance of State (BoS) CoC","607 Balance of State:","")</f>
        <v/>
      </c>
      <c r="C10" s="357"/>
      <c r="D10" s="357"/>
      <c r="E10" s="358"/>
      <c r="F10" s="358"/>
      <c r="G10" s="358"/>
    </row>
    <row r="11" spans="2:10" ht="13.5" customHeight="1" x14ac:dyDescent="0.35">
      <c r="B11" s="356" t="str">
        <f>IF('2-1 Homeless Participation'!E4="TX-603 El Paso City &amp; County CoC","603 El Paso","")</f>
        <v/>
      </c>
      <c r="C11" s="357"/>
      <c r="D11" s="357"/>
      <c r="E11" s="359" t="str">
        <f>IF('2-1 Homeless Participation'!E4="TX-603 El Paso City &amp; County CoC","El Paso","")</f>
        <v/>
      </c>
      <c r="F11" s="359"/>
      <c r="G11" s="359"/>
    </row>
    <row r="12" spans="2:10" ht="13.5" customHeight="1" x14ac:dyDescent="0.35">
      <c r="B12" s="360" t="str">
        <f>IF(OR('2-1 Homeless Participation'!E4="TX-607 Texas Balance of State (BoS) CoC",'2-1 Homeless Participation'!E4="TX-603 El Paso City &amp; County CoC",'2-1 Homeless Participation'!E4=""),"","Not Applicable")</f>
        <v/>
      </c>
      <c r="C12" s="361"/>
      <c r="D12" s="361"/>
      <c r="E12" s="362" t="str">
        <f>IF(B12="Not Applicable","No qualifying Counties","")</f>
        <v/>
      </c>
      <c r="F12" s="362"/>
      <c r="G12" s="362"/>
    </row>
    <row r="13" spans="2:10" ht="13.5" customHeight="1" x14ac:dyDescent="0.35">
      <c r="B13" s="363" t="str">
        <f>IF('2-1 Homeless Participation'!E4="","","Other M-Number")</f>
        <v/>
      </c>
      <c r="C13" s="364"/>
      <c r="D13" s="365"/>
      <c r="E13" s="366"/>
      <c r="F13" s="367"/>
      <c r="G13" s="368"/>
    </row>
    <row r="14" spans="2:10" ht="13.5" customHeight="1" thickBot="1" x14ac:dyDescent="0.4">
      <c r="B14" s="5"/>
      <c r="C14" s="19"/>
      <c r="D14" s="19"/>
      <c r="E14" s="19"/>
      <c r="F14" s="19"/>
      <c r="G14" s="19"/>
      <c r="H14" s="19"/>
      <c r="I14" s="19"/>
      <c r="J14" s="19"/>
    </row>
    <row r="15" spans="2:10" ht="28.5" customHeight="1" thickBot="1" x14ac:dyDescent="0.4">
      <c r="B15" s="188">
        <v>0</v>
      </c>
      <c r="C15" s="257" t="s">
        <v>248</v>
      </c>
      <c r="D15" s="257"/>
      <c r="E15" s="257"/>
      <c r="F15" s="257"/>
      <c r="G15" s="257"/>
      <c r="H15" s="257"/>
      <c r="I15" s="257"/>
      <c r="J15" s="258"/>
    </row>
    <row r="16" spans="2:10" ht="14.5" x14ac:dyDescent="0.35">
      <c r="C16" s="121"/>
      <c r="D16" s="121"/>
      <c r="E16" s="121"/>
      <c r="F16" s="121"/>
      <c r="G16" s="121"/>
      <c r="H16" s="121"/>
      <c r="I16" s="121"/>
      <c r="J16" s="121"/>
    </row>
    <row r="17" spans="3:10" ht="2.15" customHeight="1" x14ac:dyDescent="0.35">
      <c r="C17" s="121"/>
      <c r="D17" s="121"/>
      <c r="E17" s="121"/>
      <c r="F17" s="121"/>
      <c r="G17" s="121"/>
      <c r="H17" s="121"/>
      <c r="I17" s="121"/>
      <c r="J17" s="121"/>
    </row>
    <row r="18" spans="3:10" ht="14.5" hidden="1" x14ac:dyDescent="0.35"/>
    <row r="19" spans="3:10" ht="14.5" hidden="1" x14ac:dyDescent="0.35"/>
    <row r="20" spans="3:10" ht="14.5" hidden="1" x14ac:dyDescent="0.35"/>
    <row r="21" spans="3:10" ht="14.5" hidden="1" x14ac:dyDescent="0.35"/>
    <row r="22" spans="3:10" ht="14.5" hidden="1" x14ac:dyDescent="0.35"/>
    <row r="23" spans="3:10" ht="14.5" hidden="1" x14ac:dyDescent="0.35"/>
    <row r="24" spans="3:10" ht="14.5" hidden="1" x14ac:dyDescent="0.35"/>
    <row r="25" spans="3:10" ht="14.5" hidden="1" x14ac:dyDescent="0.35"/>
    <row r="26" spans="3:10" ht="14.5" hidden="1" x14ac:dyDescent="0.35"/>
    <row r="27" spans="3:10" ht="14.5" hidden="1" x14ac:dyDescent="0.35"/>
    <row r="28" spans="3:10" ht="14.5" hidden="1" x14ac:dyDescent="0.35"/>
    <row r="29" spans="3:10" ht="14.5" hidden="1" x14ac:dyDescent="0.35"/>
    <row r="30" spans="3:10" ht="14.5" hidden="1" x14ac:dyDescent="0.35"/>
    <row r="31" spans="3:10" ht="14.5" hidden="1" x14ac:dyDescent="0.35"/>
    <row r="32" spans="3:10" ht="14.5" hidden="1" x14ac:dyDescent="0.35"/>
    <row r="33" ht="12.65" hidden="1" customHeight="1" x14ac:dyDescent="0.35"/>
    <row r="34" ht="14.5" hidden="1" x14ac:dyDescent="0.35"/>
    <row r="35" ht="14.5" hidden="1" x14ac:dyDescent="0.35"/>
    <row r="36" ht="14.5" hidden="1" x14ac:dyDescent="0.35"/>
    <row r="37" ht="14.5" hidden="1" x14ac:dyDescent="0.35"/>
    <row r="38" ht="14.5" hidden="1" x14ac:dyDescent="0.35"/>
    <row r="39" ht="15" hidden="1" customHeight="1" x14ac:dyDescent="0.35"/>
    <row r="40" ht="15" hidden="1" customHeight="1" x14ac:dyDescent="0.35"/>
    <row r="41" ht="15" hidden="1" customHeight="1" x14ac:dyDescent="0.35"/>
    <row r="42" ht="15" hidden="1" customHeight="1" x14ac:dyDescent="0.35"/>
    <row r="43" ht="15" hidden="1" customHeight="1" x14ac:dyDescent="0.35"/>
    <row r="44" ht="15" hidden="1" customHeight="1" x14ac:dyDescent="0.35"/>
    <row r="45" ht="15" hidden="1" customHeight="1" x14ac:dyDescent="0.35"/>
    <row r="46" ht="15" hidden="1" customHeight="1" x14ac:dyDescent="0.35"/>
    <row r="47" ht="15" hidden="1" customHeight="1" x14ac:dyDescent="0.35"/>
    <row r="48" ht="15" hidden="1" customHeight="1" x14ac:dyDescent="0.35"/>
    <row r="49" ht="15" hidden="1" customHeight="1" x14ac:dyDescent="0.35"/>
  </sheetData>
  <sheetProtection algorithmName="SHA-512" hashValue="N3QVKPR7EfzpKw32Ts3wBI9Zihj4dkQK3upffpvsUdTmuQE3IJKqlrXmQoUJGkNCdlfVWXoEcQ36kEwDwj2ZhA==" saltValue="0iOqa+dX1Rv3nUUVAOYjOA==" spinCount="100000" sheet="1" objects="1" scenarios="1" selectLockedCells="1"/>
  <mergeCells count="15">
    <mergeCell ref="C15:J15"/>
    <mergeCell ref="B2:J2"/>
    <mergeCell ref="B3:J3"/>
    <mergeCell ref="B4:J5"/>
    <mergeCell ref="B9:J9"/>
    <mergeCell ref="B10:D10"/>
    <mergeCell ref="E10:G10"/>
    <mergeCell ref="B11:D11"/>
    <mergeCell ref="E11:G11"/>
    <mergeCell ref="B12:D12"/>
    <mergeCell ref="E12:G12"/>
    <mergeCell ref="B13:D13"/>
    <mergeCell ref="E13:G13"/>
    <mergeCell ref="B7:D7"/>
    <mergeCell ref="E7:I7"/>
  </mergeCells>
  <conditionalFormatting sqref="B10:G13">
    <cfRule type="containsBlanks" dxfId="3" priority="6">
      <formula>LEN(TRIM(B10))=0</formula>
    </cfRule>
  </conditionalFormatting>
  <conditionalFormatting sqref="E10:G10">
    <cfRule type="expression" priority="5" stopIfTrue="1">
      <formula>$B$10="607 Balance of State:"</formula>
    </cfRule>
  </conditionalFormatting>
  <conditionalFormatting sqref="E11:G11">
    <cfRule type="expression" priority="4" stopIfTrue="1">
      <formula>$B$11="603 El Paso"</formula>
    </cfRule>
  </conditionalFormatting>
  <conditionalFormatting sqref="E12:G12">
    <cfRule type="expression" priority="3" stopIfTrue="1">
      <formula>$B$12="Not Applicable"</formula>
    </cfRule>
  </conditionalFormatting>
  <conditionalFormatting sqref="E13:G13">
    <cfRule type="expression" priority="2" stopIfTrue="1">
      <formula>$B$13="Other M-Number"</formula>
    </cfRule>
  </conditionalFormatting>
  <dataValidations count="4">
    <dataValidation type="list" allowBlank="1" showInputMessage="1" showErrorMessage="1" promptTitle="POINTS SELECTION" prompt="Number of points requested under category &quot;PRIORITY FOR CERTAIN COMMUNITIES&quot;." sqref="B15" xr:uid="{00000000-0002-0000-0700-000000000000}">
      <formula1>"0,2"</formula1>
    </dataValidation>
    <dataValidation type="list" allowBlank="1" showInputMessage="1" showErrorMessage="1" promptTitle="PRIORITY FOR CERTAIN COMMUNITIES" prompt="Number of points requested under category &quot;PRIORITY FOR CERTAIN COMMUNITIES&quot;." sqref="WVJ983055 IX15 ST15 ACP15 AML15 AWH15 BGD15 BPZ15 BZV15 CJR15 CTN15 DDJ15 DNF15 DXB15 EGX15 EQT15 FAP15 FKL15 FUH15 GED15 GNZ15 GXV15 HHR15 HRN15 IBJ15 ILF15 IVB15 JEX15 JOT15 JYP15 KIL15 KSH15 LCD15 LLZ15 LVV15 MFR15 MPN15 MZJ15 NJF15 NTB15 OCX15 OMT15 OWP15 PGL15 PQH15 QAD15 QJZ15 QTV15 RDR15 RNN15 RXJ15 SHF15 SRB15 TAX15 TKT15 TUP15 UEL15 UOH15 UYD15 VHZ15 VRV15 WBR15 WLN15 WVJ15 B65551 IX65551 ST65551 ACP65551 AML65551 AWH65551 BGD65551 BPZ65551 BZV65551 CJR65551 CTN65551 DDJ65551 DNF65551 DXB65551 EGX65551 EQT65551 FAP65551 FKL65551 FUH65551 GED65551 GNZ65551 GXV65551 HHR65551 HRN65551 IBJ65551 ILF65551 IVB65551 JEX65551 JOT65551 JYP65551 KIL65551 KSH65551 LCD65551 LLZ65551 LVV65551 MFR65551 MPN65551 MZJ65551 NJF65551 NTB65551 OCX65551 OMT65551 OWP65551 PGL65551 PQH65551 QAD65551 QJZ65551 QTV65551 RDR65551 RNN65551 RXJ65551 SHF65551 SRB65551 TAX65551 TKT65551 TUP65551 UEL65551 UOH65551 UYD65551 VHZ65551 VRV65551 WBR65551 WLN65551 WVJ65551 B131087 IX131087 ST131087 ACP131087 AML131087 AWH131087 BGD131087 BPZ131087 BZV131087 CJR131087 CTN131087 DDJ131087 DNF131087 DXB131087 EGX131087 EQT131087 FAP131087 FKL131087 FUH131087 GED131087 GNZ131087 GXV131087 HHR131087 HRN131087 IBJ131087 ILF131087 IVB131087 JEX131087 JOT131087 JYP131087 KIL131087 KSH131087 LCD131087 LLZ131087 LVV131087 MFR131087 MPN131087 MZJ131087 NJF131087 NTB131087 OCX131087 OMT131087 OWP131087 PGL131087 PQH131087 QAD131087 QJZ131087 QTV131087 RDR131087 RNN131087 RXJ131087 SHF131087 SRB131087 TAX131087 TKT131087 TUP131087 UEL131087 UOH131087 UYD131087 VHZ131087 VRV131087 WBR131087 WLN131087 WVJ131087 B196623 IX196623 ST196623 ACP196623 AML196623 AWH196623 BGD196623 BPZ196623 BZV196623 CJR196623 CTN196623 DDJ196623 DNF196623 DXB196623 EGX196623 EQT196623 FAP196623 FKL196623 FUH196623 GED196623 GNZ196623 GXV196623 HHR196623 HRN196623 IBJ196623 ILF196623 IVB196623 JEX196623 JOT196623 JYP196623 KIL196623 KSH196623 LCD196623 LLZ196623 LVV196623 MFR196623 MPN196623 MZJ196623 NJF196623 NTB196623 OCX196623 OMT196623 OWP196623 PGL196623 PQH196623 QAD196623 QJZ196623 QTV196623 RDR196623 RNN196623 RXJ196623 SHF196623 SRB196623 TAX196623 TKT196623 TUP196623 UEL196623 UOH196623 UYD196623 VHZ196623 VRV196623 WBR196623 WLN196623 WVJ196623 B262159 IX262159 ST262159 ACP262159 AML262159 AWH262159 BGD262159 BPZ262159 BZV262159 CJR262159 CTN262159 DDJ262159 DNF262159 DXB262159 EGX262159 EQT262159 FAP262159 FKL262159 FUH262159 GED262159 GNZ262159 GXV262159 HHR262159 HRN262159 IBJ262159 ILF262159 IVB262159 JEX262159 JOT262159 JYP262159 KIL262159 KSH262159 LCD262159 LLZ262159 LVV262159 MFR262159 MPN262159 MZJ262159 NJF262159 NTB262159 OCX262159 OMT262159 OWP262159 PGL262159 PQH262159 QAD262159 QJZ262159 QTV262159 RDR262159 RNN262159 RXJ262159 SHF262159 SRB262159 TAX262159 TKT262159 TUP262159 UEL262159 UOH262159 UYD262159 VHZ262159 VRV262159 WBR262159 WLN262159 WVJ262159 B327695 IX327695 ST327695 ACP327695 AML327695 AWH327695 BGD327695 BPZ327695 BZV327695 CJR327695 CTN327695 DDJ327695 DNF327695 DXB327695 EGX327695 EQT327695 FAP327695 FKL327695 FUH327695 GED327695 GNZ327695 GXV327695 HHR327695 HRN327695 IBJ327695 ILF327695 IVB327695 JEX327695 JOT327695 JYP327695 KIL327695 KSH327695 LCD327695 LLZ327695 LVV327695 MFR327695 MPN327695 MZJ327695 NJF327695 NTB327695 OCX327695 OMT327695 OWP327695 PGL327695 PQH327695 QAD327695 QJZ327695 QTV327695 RDR327695 RNN327695 RXJ327695 SHF327695 SRB327695 TAX327695 TKT327695 TUP327695 UEL327695 UOH327695 UYD327695 VHZ327695 VRV327695 WBR327695 WLN327695 WVJ327695 B393231 IX393231 ST393231 ACP393231 AML393231 AWH393231 BGD393231 BPZ393231 BZV393231 CJR393231 CTN393231 DDJ393231 DNF393231 DXB393231 EGX393231 EQT393231 FAP393231 FKL393231 FUH393231 GED393231 GNZ393231 GXV393231 HHR393231 HRN393231 IBJ393231 ILF393231 IVB393231 JEX393231 JOT393231 JYP393231 KIL393231 KSH393231 LCD393231 LLZ393231 LVV393231 MFR393231 MPN393231 MZJ393231 NJF393231 NTB393231 OCX393231 OMT393231 OWP393231 PGL393231 PQH393231 QAD393231 QJZ393231 QTV393231 RDR393231 RNN393231 RXJ393231 SHF393231 SRB393231 TAX393231 TKT393231 TUP393231 UEL393231 UOH393231 UYD393231 VHZ393231 VRV393231 WBR393231 WLN393231 WVJ393231 B458767 IX458767 ST458767 ACP458767 AML458767 AWH458767 BGD458767 BPZ458767 BZV458767 CJR458767 CTN458767 DDJ458767 DNF458767 DXB458767 EGX458767 EQT458767 FAP458767 FKL458767 FUH458767 GED458767 GNZ458767 GXV458767 HHR458767 HRN458767 IBJ458767 ILF458767 IVB458767 JEX458767 JOT458767 JYP458767 KIL458767 KSH458767 LCD458767 LLZ458767 LVV458767 MFR458767 MPN458767 MZJ458767 NJF458767 NTB458767 OCX458767 OMT458767 OWP458767 PGL458767 PQH458767 QAD458767 QJZ458767 QTV458767 RDR458767 RNN458767 RXJ458767 SHF458767 SRB458767 TAX458767 TKT458767 TUP458767 UEL458767 UOH458767 UYD458767 VHZ458767 VRV458767 WBR458767 WLN458767 WVJ458767 B524303 IX524303 ST524303 ACP524303 AML524303 AWH524303 BGD524303 BPZ524303 BZV524303 CJR524303 CTN524303 DDJ524303 DNF524303 DXB524303 EGX524303 EQT524303 FAP524303 FKL524303 FUH524303 GED524303 GNZ524303 GXV524303 HHR524303 HRN524303 IBJ524303 ILF524303 IVB524303 JEX524303 JOT524303 JYP524303 KIL524303 KSH524303 LCD524303 LLZ524303 LVV524303 MFR524303 MPN524303 MZJ524303 NJF524303 NTB524303 OCX524303 OMT524303 OWP524303 PGL524303 PQH524303 QAD524303 QJZ524303 QTV524303 RDR524303 RNN524303 RXJ524303 SHF524303 SRB524303 TAX524303 TKT524303 TUP524303 UEL524303 UOH524303 UYD524303 VHZ524303 VRV524303 WBR524303 WLN524303 WVJ524303 B589839 IX589839 ST589839 ACP589839 AML589839 AWH589839 BGD589839 BPZ589839 BZV589839 CJR589839 CTN589839 DDJ589839 DNF589839 DXB589839 EGX589839 EQT589839 FAP589839 FKL589839 FUH589839 GED589839 GNZ589839 GXV589839 HHR589839 HRN589839 IBJ589839 ILF589839 IVB589839 JEX589839 JOT589839 JYP589839 KIL589839 KSH589839 LCD589839 LLZ589839 LVV589839 MFR589839 MPN589839 MZJ589839 NJF589839 NTB589839 OCX589839 OMT589839 OWP589839 PGL589839 PQH589839 QAD589839 QJZ589839 QTV589839 RDR589839 RNN589839 RXJ589839 SHF589839 SRB589839 TAX589839 TKT589839 TUP589839 UEL589839 UOH589839 UYD589839 VHZ589839 VRV589839 WBR589839 WLN589839 WVJ589839 B655375 IX655375 ST655375 ACP655375 AML655375 AWH655375 BGD655375 BPZ655375 BZV655375 CJR655375 CTN655375 DDJ655375 DNF655375 DXB655375 EGX655375 EQT655375 FAP655375 FKL655375 FUH655375 GED655375 GNZ655375 GXV655375 HHR655375 HRN655375 IBJ655375 ILF655375 IVB655375 JEX655375 JOT655375 JYP655375 KIL655375 KSH655375 LCD655375 LLZ655375 LVV655375 MFR655375 MPN655375 MZJ655375 NJF655375 NTB655375 OCX655375 OMT655375 OWP655375 PGL655375 PQH655375 QAD655375 QJZ655375 QTV655375 RDR655375 RNN655375 RXJ655375 SHF655375 SRB655375 TAX655375 TKT655375 TUP655375 UEL655375 UOH655375 UYD655375 VHZ655375 VRV655375 WBR655375 WLN655375 WVJ655375 B720911 IX720911 ST720911 ACP720911 AML720911 AWH720911 BGD720911 BPZ720911 BZV720911 CJR720911 CTN720911 DDJ720911 DNF720911 DXB720911 EGX720911 EQT720911 FAP720911 FKL720911 FUH720911 GED720911 GNZ720911 GXV720911 HHR720911 HRN720911 IBJ720911 ILF720911 IVB720911 JEX720911 JOT720911 JYP720911 KIL720911 KSH720911 LCD720911 LLZ720911 LVV720911 MFR720911 MPN720911 MZJ720911 NJF720911 NTB720911 OCX720911 OMT720911 OWP720911 PGL720911 PQH720911 QAD720911 QJZ720911 QTV720911 RDR720911 RNN720911 RXJ720911 SHF720911 SRB720911 TAX720911 TKT720911 TUP720911 UEL720911 UOH720911 UYD720911 VHZ720911 VRV720911 WBR720911 WLN720911 WVJ720911 B786447 IX786447 ST786447 ACP786447 AML786447 AWH786447 BGD786447 BPZ786447 BZV786447 CJR786447 CTN786447 DDJ786447 DNF786447 DXB786447 EGX786447 EQT786447 FAP786447 FKL786447 FUH786447 GED786447 GNZ786447 GXV786447 HHR786447 HRN786447 IBJ786447 ILF786447 IVB786447 JEX786447 JOT786447 JYP786447 KIL786447 KSH786447 LCD786447 LLZ786447 LVV786447 MFR786447 MPN786447 MZJ786447 NJF786447 NTB786447 OCX786447 OMT786447 OWP786447 PGL786447 PQH786447 QAD786447 QJZ786447 QTV786447 RDR786447 RNN786447 RXJ786447 SHF786447 SRB786447 TAX786447 TKT786447 TUP786447 UEL786447 UOH786447 UYD786447 VHZ786447 VRV786447 WBR786447 WLN786447 WVJ786447 B851983 IX851983 ST851983 ACP851983 AML851983 AWH851983 BGD851983 BPZ851983 BZV851983 CJR851983 CTN851983 DDJ851983 DNF851983 DXB851983 EGX851983 EQT851983 FAP851983 FKL851983 FUH851983 GED851983 GNZ851983 GXV851983 HHR851983 HRN851983 IBJ851983 ILF851983 IVB851983 JEX851983 JOT851983 JYP851983 KIL851983 KSH851983 LCD851983 LLZ851983 LVV851983 MFR851983 MPN851983 MZJ851983 NJF851983 NTB851983 OCX851983 OMT851983 OWP851983 PGL851983 PQH851983 QAD851983 QJZ851983 QTV851983 RDR851983 RNN851983 RXJ851983 SHF851983 SRB851983 TAX851983 TKT851983 TUP851983 UEL851983 UOH851983 UYD851983 VHZ851983 VRV851983 WBR851983 WLN851983 WVJ851983 B917519 IX917519 ST917519 ACP917519 AML917519 AWH917519 BGD917519 BPZ917519 BZV917519 CJR917519 CTN917519 DDJ917519 DNF917519 DXB917519 EGX917519 EQT917519 FAP917519 FKL917519 FUH917519 GED917519 GNZ917519 GXV917519 HHR917519 HRN917519 IBJ917519 ILF917519 IVB917519 JEX917519 JOT917519 JYP917519 KIL917519 KSH917519 LCD917519 LLZ917519 LVV917519 MFR917519 MPN917519 MZJ917519 NJF917519 NTB917519 OCX917519 OMT917519 OWP917519 PGL917519 PQH917519 QAD917519 QJZ917519 QTV917519 RDR917519 RNN917519 RXJ917519 SHF917519 SRB917519 TAX917519 TKT917519 TUP917519 UEL917519 UOH917519 UYD917519 VHZ917519 VRV917519 WBR917519 WLN917519 WVJ917519 B983055 IX983055 ST983055 ACP983055 AML983055 AWH983055 BGD983055 BPZ983055 BZV983055 CJR983055 CTN983055 DDJ983055 DNF983055 DXB983055 EGX983055 EQT983055 FAP983055 FKL983055 FUH983055 GED983055 GNZ983055 GXV983055 HHR983055 HRN983055 IBJ983055 ILF983055 IVB983055 JEX983055 JOT983055 JYP983055 KIL983055 KSH983055 LCD983055 LLZ983055 LVV983055 MFR983055 MPN983055 MZJ983055 NJF983055 NTB983055 OCX983055 OMT983055 OWP983055 PGL983055 PQH983055 QAD983055 QJZ983055 QTV983055 RDR983055 RNN983055 RXJ983055 SHF983055 SRB983055 TAX983055 TKT983055 TUP983055 UEL983055 UOH983055 UYD983055 VHZ983055 VRV983055 WBR983055 WLN983055" xr:uid="{00000000-0002-0000-0700-000001000000}">
      <formula1>"0,5"</formula1>
    </dataValidation>
    <dataValidation allowBlank="1" showInputMessage="1" showErrorMessage="1" promptTitle="Qualifying County" prompt="Qualifying county included in service area" sqref="E11:G12" xr:uid="{00000000-0002-0000-0700-000002000000}"/>
    <dataValidation allowBlank="1" showInputMessage="1" promptTitle="M Number" prompt="Enter M-Number for the Colonia outside of Counties available for selection" sqref="E13:G13" xr:uid="{00000000-0002-0000-0700-000003000000}"/>
  </dataValidations>
  <pageMargins left="0.25" right="0.25"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Qualifying County" prompt="Select one qualifying county that is included in your service area" xr:uid="{00000000-0002-0000-0700-000004000000}">
          <x14:formula1>
            <xm:f>Sheet1!$J$2:$J$32</xm:f>
          </x14:formula1>
          <xm:sqref>E10:G10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tabColor theme="0" tint="-0.499984740745262"/>
  </sheetPr>
  <dimension ref="A1:J55"/>
  <sheetViews>
    <sheetView showGridLines="0" view="pageLayout" zoomScale="130" zoomScaleNormal="100" zoomScalePageLayoutView="130" workbookViewId="0">
      <selection activeCell="H17" sqref="H17"/>
    </sheetView>
  </sheetViews>
  <sheetFormatPr defaultColWidth="0" defaultRowHeight="0" customHeight="1" zeroHeight="1" x14ac:dyDescent="0.35"/>
  <cols>
    <col min="1" max="1" width="6.54296875" style="9" customWidth="1"/>
    <col min="2" max="2" width="7.1796875" style="9" customWidth="1"/>
    <col min="3" max="3" width="17.1796875" style="9" customWidth="1"/>
    <col min="4" max="4" width="9.1796875" style="9" customWidth="1"/>
    <col min="5" max="5" width="7.81640625" style="9" customWidth="1"/>
    <col min="6" max="6" width="15.1796875" style="9" customWidth="1"/>
    <col min="7" max="8" width="9.1796875" style="9" customWidth="1"/>
    <col min="9" max="9" width="17.1796875" style="9" customWidth="1"/>
    <col min="10" max="10" width="4" customWidth="1"/>
    <col min="11" max="16384" width="9.1796875" hidden="1"/>
  </cols>
  <sheetData>
    <row r="1" spans="1:9" ht="14.5" x14ac:dyDescent="0.35"/>
    <row r="2" spans="1:9" s="1" customFormat="1" ht="20.25" customHeight="1" x14ac:dyDescent="0.35">
      <c r="A2" s="213" t="s">
        <v>244</v>
      </c>
      <c r="B2" s="214"/>
      <c r="C2" s="214"/>
      <c r="D2" s="214"/>
      <c r="E2" s="214"/>
      <c r="F2" s="214"/>
      <c r="G2" s="214"/>
      <c r="H2" s="214"/>
      <c r="I2" s="214"/>
    </row>
    <row r="3" spans="1:9" s="1" customFormat="1" ht="47.25" customHeight="1" x14ac:dyDescent="0.35">
      <c r="A3" s="373" t="s">
        <v>245</v>
      </c>
      <c r="B3" s="374"/>
      <c r="C3" s="374"/>
      <c r="D3" s="374"/>
      <c r="E3" s="374"/>
      <c r="F3" s="374"/>
      <c r="G3" s="374"/>
      <c r="H3" s="374"/>
      <c r="I3" s="374"/>
    </row>
    <row r="4" spans="1:9" s="4" customFormat="1" ht="75.75" customHeight="1" x14ac:dyDescent="0.35">
      <c r="A4" s="376" t="s">
        <v>246</v>
      </c>
      <c r="B4" s="377"/>
      <c r="C4" s="377"/>
      <c r="D4" s="377"/>
      <c r="E4" s="377"/>
      <c r="F4" s="377"/>
      <c r="G4" s="377"/>
      <c r="H4" s="377"/>
      <c r="I4" s="377"/>
    </row>
    <row r="5" spans="1:9" ht="24" customHeight="1" x14ac:dyDescent="0.35">
      <c r="A5" s="377"/>
      <c r="B5" s="377"/>
      <c r="C5" s="377"/>
      <c r="D5" s="377"/>
      <c r="E5" s="377"/>
      <c r="F5" s="377"/>
      <c r="G5" s="377"/>
      <c r="H5" s="377"/>
      <c r="I5" s="377"/>
    </row>
    <row r="6" spans="1:9" ht="13.5" customHeight="1" x14ac:dyDescent="0.35">
      <c r="A6" s="127"/>
      <c r="B6" s="127"/>
      <c r="C6" s="127"/>
      <c r="D6" s="127"/>
      <c r="E6" s="127"/>
      <c r="F6" s="127"/>
      <c r="G6" s="127"/>
      <c r="H6" s="127"/>
      <c r="I6" s="127"/>
    </row>
    <row r="7" spans="1:9" ht="13.5" customHeight="1" x14ac:dyDescent="0.35">
      <c r="A7" s="40"/>
      <c r="B7" s="118" t="s">
        <v>249</v>
      </c>
      <c r="C7" s="119"/>
      <c r="D7" s="40"/>
      <c r="E7" s="20" t="s">
        <v>98</v>
      </c>
      <c r="F7" s="21"/>
      <c r="G7" s="74"/>
      <c r="H7" s="20" t="s">
        <v>250</v>
      </c>
      <c r="I7" s="21"/>
    </row>
    <row r="8" spans="1:9" ht="13.5" customHeight="1" x14ac:dyDescent="0.35">
      <c r="A8" s="40"/>
      <c r="B8" s="128" t="s">
        <v>42</v>
      </c>
      <c r="C8" s="129"/>
      <c r="D8" s="40"/>
      <c r="E8" s="20" t="s">
        <v>102</v>
      </c>
      <c r="F8" s="21"/>
      <c r="G8" s="74"/>
      <c r="H8" s="20" t="s">
        <v>166</v>
      </c>
      <c r="I8" s="21"/>
    </row>
    <row r="9" spans="1:9" ht="13.5" customHeight="1" x14ac:dyDescent="0.35">
      <c r="A9" s="40"/>
      <c r="B9" s="378" t="s">
        <v>44</v>
      </c>
      <c r="C9" s="379"/>
      <c r="D9" s="40"/>
      <c r="E9" s="20" t="s">
        <v>104</v>
      </c>
      <c r="F9" s="21"/>
      <c r="G9" s="74"/>
      <c r="H9" s="20" t="s">
        <v>171</v>
      </c>
      <c r="I9" s="21"/>
    </row>
    <row r="10" spans="1:9" ht="13.5" customHeight="1" x14ac:dyDescent="0.35">
      <c r="A10" s="40"/>
      <c r="B10" s="378" t="s">
        <v>251</v>
      </c>
      <c r="C10" s="379"/>
      <c r="D10" s="40"/>
      <c r="E10" s="20" t="s">
        <v>252</v>
      </c>
      <c r="F10" s="21"/>
      <c r="G10" s="74"/>
      <c r="H10" s="20" t="s">
        <v>177</v>
      </c>
      <c r="I10" s="21"/>
    </row>
    <row r="11" spans="1:9" ht="13.5" customHeight="1" x14ac:dyDescent="0.35">
      <c r="A11" s="40"/>
      <c r="B11" s="128" t="s">
        <v>61</v>
      </c>
      <c r="C11" s="129"/>
      <c r="D11" s="40"/>
      <c r="E11" s="20" t="s">
        <v>112</v>
      </c>
      <c r="F11" s="21"/>
      <c r="G11" s="74"/>
      <c r="H11" s="20" t="s">
        <v>178</v>
      </c>
      <c r="I11" s="21"/>
    </row>
    <row r="12" spans="1:9" ht="13.5" customHeight="1" x14ac:dyDescent="0.35">
      <c r="A12" s="40"/>
      <c r="B12" s="128" t="s">
        <v>66</v>
      </c>
      <c r="C12" s="129"/>
      <c r="D12" s="40"/>
      <c r="E12" s="20" t="s">
        <v>114</v>
      </c>
      <c r="F12" s="21"/>
      <c r="G12" s="74"/>
      <c r="H12" s="20" t="s">
        <v>253</v>
      </c>
      <c r="I12" s="21"/>
    </row>
    <row r="13" spans="1:9" ht="13.5" customHeight="1" x14ac:dyDescent="0.35">
      <c r="A13" s="40"/>
      <c r="B13" s="128" t="s">
        <v>68</v>
      </c>
      <c r="C13" s="129"/>
      <c r="D13" s="40"/>
      <c r="E13" s="20" t="s">
        <v>126</v>
      </c>
      <c r="F13" s="21"/>
      <c r="G13" s="74"/>
      <c r="H13" s="20" t="s">
        <v>254</v>
      </c>
      <c r="I13" s="21"/>
    </row>
    <row r="14" spans="1:9" ht="13.5" customHeight="1" x14ac:dyDescent="0.35">
      <c r="A14" s="40"/>
      <c r="B14" s="128" t="s">
        <v>71</v>
      </c>
      <c r="C14" s="129"/>
      <c r="D14" s="40"/>
      <c r="E14" s="20" t="s">
        <v>255</v>
      </c>
      <c r="F14" s="22"/>
      <c r="G14" s="74"/>
      <c r="H14" s="20" t="s">
        <v>190</v>
      </c>
      <c r="I14" s="22"/>
    </row>
    <row r="15" spans="1:9" ht="13.5" customHeight="1" x14ac:dyDescent="0.35">
      <c r="A15" s="40"/>
      <c r="B15" s="378" t="s">
        <v>256</v>
      </c>
      <c r="C15" s="379"/>
      <c r="D15" s="40"/>
      <c r="E15" s="20" t="s">
        <v>144</v>
      </c>
      <c r="F15" s="22"/>
      <c r="G15" s="74"/>
      <c r="H15" s="20" t="s">
        <v>191</v>
      </c>
      <c r="I15" s="22"/>
    </row>
    <row r="16" spans="1:9" ht="13.5" customHeight="1" x14ac:dyDescent="0.35">
      <c r="A16" s="40"/>
      <c r="B16" s="378" t="s">
        <v>77</v>
      </c>
      <c r="C16" s="379"/>
      <c r="D16" s="40"/>
      <c r="E16" s="20" t="s">
        <v>147</v>
      </c>
      <c r="F16" s="22"/>
      <c r="G16" s="74"/>
      <c r="H16" s="20" t="s">
        <v>257</v>
      </c>
      <c r="I16" s="78"/>
    </row>
    <row r="17" spans="1:9" ht="13.5" customHeight="1" x14ac:dyDescent="0.35">
      <c r="A17" s="40"/>
      <c r="B17" s="20" t="s">
        <v>258</v>
      </c>
      <c r="C17" s="102"/>
      <c r="D17" s="40"/>
      <c r="E17" s="20" t="s">
        <v>152</v>
      </c>
      <c r="F17" s="22"/>
      <c r="G17" s="74"/>
      <c r="H17" s="20" t="s">
        <v>257</v>
      </c>
      <c r="I17" s="78"/>
    </row>
    <row r="18" spans="1:9" ht="13.5" customHeight="1" x14ac:dyDescent="0.35">
      <c r="A18" s="5"/>
      <c r="B18" s="19"/>
      <c r="C18" s="19"/>
      <c r="D18" s="19"/>
      <c r="E18" s="19"/>
      <c r="F18" s="19"/>
      <c r="G18" s="19"/>
      <c r="H18" s="19"/>
      <c r="I18" s="19"/>
    </row>
    <row r="19" spans="1:9" ht="13.5" customHeight="1" x14ac:dyDescent="0.35">
      <c r="A19" s="5"/>
      <c r="B19" s="19"/>
      <c r="C19" s="19"/>
      <c r="D19" s="19"/>
      <c r="E19" s="19"/>
      <c r="F19" s="19"/>
      <c r="G19" s="19"/>
      <c r="H19" s="19"/>
      <c r="I19" s="19"/>
    </row>
    <row r="20" spans="1:9" ht="13.5" customHeight="1" x14ac:dyDescent="0.35">
      <c r="A20" s="5"/>
      <c r="B20" s="19"/>
      <c r="C20" s="19"/>
      <c r="D20" s="19"/>
      <c r="E20" s="19"/>
      <c r="F20" s="19"/>
      <c r="G20" s="19"/>
      <c r="H20" s="19"/>
      <c r="I20" s="19"/>
    </row>
    <row r="21" spans="1:9" ht="28.5" customHeight="1" x14ac:dyDescent="0.35">
      <c r="A21" s="39">
        <v>0</v>
      </c>
      <c r="B21" s="375" t="s">
        <v>248</v>
      </c>
      <c r="C21" s="375"/>
      <c r="D21" s="375"/>
      <c r="E21" s="375"/>
      <c r="F21" s="375"/>
      <c r="G21" s="375"/>
      <c r="H21" s="375"/>
      <c r="I21" s="375"/>
    </row>
    <row r="22" spans="1:9" ht="14.5" x14ac:dyDescent="0.35">
      <c r="B22" s="121"/>
      <c r="C22" s="121"/>
      <c r="D22" s="121"/>
      <c r="E22" s="121"/>
      <c r="F22" s="121"/>
      <c r="G22" s="121"/>
      <c r="H22" s="121"/>
      <c r="I22" s="121"/>
    </row>
    <row r="23" spans="1:9" ht="14.5" x14ac:dyDescent="0.35">
      <c r="B23" s="121"/>
      <c r="C23" s="121"/>
      <c r="D23" s="121"/>
      <c r="E23" s="121"/>
      <c r="F23" s="121"/>
      <c r="G23" s="121"/>
      <c r="H23" s="121"/>
      <c r="I23" s="121"/>
    </row>
    <row r="24" spans="1:9" ht="14.5" x14ac:dyDescent="0.35"/>
    <row r="25" spans="1:9" ht="14.5" x14ac:dyDescent="0.35"/>
    <row r="26" spans="1:9" ht="14.5" x14ac:dyDescent="0.35"/>
    <row r="27" spans="1:9" ht="14.5" x14ac:dyDescent="0.35"/>
    <row r="28" spans="1:9" ht="14.5" x14ac:dyDescent="0.35"/>
    <row r="29" spans="1:9" ht="14.5" x14ac:dyDescent="0.35"/>
    <row r="30" spans="1:9" ht="14.5" x14ac:dyDescent="0.35"/>
    <row r="31" spans="1:9" ht="14.5" x14ac:dyDescent="0.35"/>
    <row r="32" spans="1:9" ht="14.5" x14ac:dyDescent="0.35"/>
    <row r="33" ht="14.5" x14ac:dyDescent="0.35"/>
    <row r="34" ht="14.5" x14ac:dyDescent="0.35"/>
    <row r="35" ht="14.5" x14ac:dyDescent="0.35"/>
    <row r="36" ht="14.5" x14ac:dyDescent="0.35"/>
    <row r="37" ht="14.5" x14ac:dyDescent="0.35"/>
    <row r="38" ht="14.5" x14ac:dyDescent="0.35"/>
    <row r="39" ht="14.5" x14ac:dyDescent="0.35"/>
    <row r="40" ht="14.5" x14ac:dyDescent="0.35"/>
    <row r="41" ht="14.5" x14ac:dyDescent="0.35"/>
    <row r="42" ht="14.5" x14ac:dyDescent="0.35"/>
    <row r="43" ht="14.5" x14ac:dyDescent="0.35"/>
    <row r="44" ht="14.5" x14ac:dyDescent="0.35"/>
    <row r="45" ht="15" customHeight="1" x14ac:dyDescent="0.35"/>
    <row r="46" ht="15" customHeight="1" x14ac:dyDescent="0.35"/>
    <row r="47" ht="15" customHeight="1" x14ac:dyDescent="0.35"/>
    <row r="48" ht="15" customHeight="1" x14ac:dyDescent="0.35"/>
    <row r="49" ht="15" customHeight="1" x14ac:dyDescent="0.35"/>
    <row r="50" ht="15" customHeight="1" x14ac:dyDescent="0.35"/>
    <row r="51" ht="15" customHeight="1" x14ac:dyDescent="0.35"/>
    <row r="52" ht="15" hidden="1" customHeight="1" x14ac:dyDescent="0.35"/>
    <row r="53" ht="15" hidden="1" customHeight="1" x14ac:dyDescent="0.35"/>
    <row r="54" ht="15" customHeight="1" x14ac:dyDescent="0.35"/>
    <row r="55" ht="15" customHeight="1" x14ac:dyDescent="0.35"/>
  </sheetData>
  <mergeCells count="8">
    <mergeCell ref="A2:I2"/>
    <mergeCell ref="A3:I3"/>
    <mergeCell ref="B21:I21"/>
    <mergeCell ref="A4:I5"/>
    <mergeCell ref="B16:C16"/>
    <mergeCell ref="B15:C15"/>
    <mergeCell ref="B10:C10"/>
    <mergeCell ref="B9:C9"/>
  </mergeCells>
  <conditionalFormatting sqref="I16">
    <cfRule type="expression" dxfId="2" priority="2">
      <formula>$G$16="X"</formula>
    </cfRule>
  </conditionalFormatting>
  <conditionalFormatting sqref="I17">
    <cfRule type="expression" dxfId="1" priority="1">
      <formula>$G$17="X"</formula>
    </cfRule>
  </conditionalFormatting>
  <dataValidations xWindow="576" yWindow="790" count="35">
    <dataValidation type="list" allowBlank="1" showInputMessage="1" showErrorMessage="1" promptTitle="PRIORITY FOR CERTAIN COMMUNITIES" prompt="Number of points requested under category &quot;PRIORITY FOR CERTAIN COMMUNITIES&quot;." sqref="WVI983061 IW21 SS21 ACO21 AMK21 AWG21 BGC21 BPY21 BZU21 CJQ21 CTM21 DDI21 DNE21 DXA21 EGW21 EQS21 FAO21 FKK21 FUG21 GEC21 GNY21 GXU21 HHQ21 HRM21 IBI21 ILE21 IVA21 JEW21 JOS21 JYO21 KIK21 KSG21 LCC21 LLY21 LVU21 MFQ21 MPM21 MZI21 NJE21 NTA21 OCW21 OMS21 OWO21 PGK21 PQG21 QAC21 QJY21 QTU21 RDQ21 RNM21 RXI21 SHE21 SRA21 TAW21 TKS21 TUO21 UEK21 UOG21 UYC21 VHY21 VRU21 WBQ21 WLM21 WVI21 A65557 IW65557 SS65557 ACO65557 AMK65557 AWG65557 BGC65557 BPY65557 BZU65557 CJQ65557 CTM65557 DDI65557 DNE65557 DXA65557 EGW65557 EQS65557 FAO65557 FKK65557 FUG65557 GEC65557 GNY65557 GXU65557 HHQ65557 HRM65557 IBI65557 ILE65557 IVA65557 JEW65557 JOS65557 JYO65557 KIK65557 KSG65557 LCC65557 LLY65557 LVU65557 MFQ65557 MPM65557 MZI65557 NJE65557 NTA65557 OCW65557 OMS65557 OWO65557 PGK65557 PQG65557 QAC65557 QJY65557 QTU65557 RDQ65557 RNM65557 RXI65557 SHE65557 SRA65557 TAW65557 TKS65557 TUO65557 UEK65557 UOG65557 UYC65557 VHY65557 VRU65557 WBQ65557 WLM65557 WVI65557 A131093 IW131093 SS131093 ACO131093 AMK131093 AWG131093 BGC131093 BPY131093 BZU131093 CJQ131093 CTM131093 DDI131093 DNE131093 DXA131093 EGW131093 EQS131093 FAO131093 FKK131093 FUG131093 GEC131093 GNY131093 GXU131093 HHQ131093 HRM131093 IBI131093 ILE131093 IVA131093 JEW131093 JOS131093 JYO131093 KIK131093 KSG131093 LCC131093 LLY131093 LVU131093 MFQ131093 MPM131093 MZI131093 NJE131093 NTA131093 OCW131093 OMS131093 OWO131093 PGK131093 PQG131093 QAC131093 QJY131093 QTU131093 RDQ131093 RNM131093 RXI131093 SHE131093 SRA131093 TAW131093 TKS131093 TUO131093 UEK131093 UOG131093 UYC131093 VHY131093 VRU131093 WBQ131093 WLM131093 WVI131093 A196629 IW196629 SS196629 ACO196629 AMK196629 AWG196629 BGC196629 BPY196629 BZU196629 CJQ196629 CTM196629 DDI196629 DNE196629 DXA196629 EGW196629 EQS196629 FAO196629 FKK196629 FUG196629 GEC196629 GNY196629 GXU196629 HHQ196629 HRM196629 IBI196629 ILE196629 IVA196629 JEW196629 JOS196629 JYO196629 KIK196629 KSG196629 LCC196629 LLY196629 LVU196629 MFQ196629 MPM196629 MZI196629 NJE196629 NTA196629 OCW196629 OMS196629 OWO196629 PGK196629 PQG196629 QAC196629 QJY196629 QTU196629 RDQ196629 RNM196629 RXI196629 SHE196629 SRA196629 TAW196629 TKS196629 TUO196629 UEK196629 UOG196629 UYC196629 VHY196629 VRU196629 WBQ196629 WLM196629 WVI196629 A262165 IW262165 SS262165 ACO262165 AMK262165 AWG262165 BGC262165 BPY262165 BZU262165 CJQ262165 CTM262165 DDI262165 DNE262165 DXA262165 EGW262165 EQS262165 FAO262165 FKK262165 FUG262165 GEC262165 GNY262165 GXU262165 HHQ262165 HRM262165 IBI262165 ILE262165 IVA262165 JEW262165 JOS262165 JYO262165 KIK262165 KSG262165 LCC262165 LLY262165 LVU262165 MFQ262165 MPM262165 MZI262165 NJE262165 NTA262165 OCW262165 OMS262165 OWO262165 PGK262165 PQG262165 QAC262165 QJY262165 QTU262165 RDQ262165 RNM262165 RXI262165 SHE262165 SRA262165 TAW262165 TKS262165 TUO262165 UEK262165 UOG262165 UYC262165 VHY262165 VRU262165 WBQ262165 WLM262165 WVI262165 A327701 IW327701 SS327701 ACO327701 AMK327701 AWG327701 BGC327701 BPY327701 BZU327701 CJQ327701 CTM327701 DDI327701 DNE327701 DXA327701 EGW327701 EQS327701 FAO327701 FKK327701 FUG327701 GEC327701 GNY327701 GXU327701 HHQ327701 HRM327701 IBI327701 ILE327701 IVA327701 JEW327701 JOS327701 JYO327701 KIK327701 KSG327701 LCC327701 LLY327701 LVU327701 MFQ327701 MPM327701 MZI327701 NJE327701 NTA327701 OCW327701 OMS327701 OWO327701 PGK327701 PQG327701 QAC327701 QJY327701 QTU327701 RDQ327701 RNM327701 RXI327701 SHE327701 SRA327701 TAW327701 TKS327701 TUO327701 UEK327701 UOG327701 UYC327701 VHY327701 VRU327701 WBQ327701 WLM327701 WVI327701 A393237 IW393237 SS393237 ACO393237 AMK393237 AWG393237 BGC393237 BPY393237 BZU393237 CJQ393237 CTM393237 DDI393237 DNE393237 DXA393237 EGW393237 EQS393237 FAO393237 FKK393237 FUG393237 GEC393237 GNY393237 GXU393237 HHQ393237 HRM393237 IBI393237 ILE393237 IVA393237 JEW393237 JOS393237 JYO393237 KIK393237 KSG393237 LCC393237 LLY393237 LVU393237 MFQ393237 MPM393237 MZI393237 NJE393237 NTA393237 OCW393237 OMS393237 OWO393237 PGK393237 PQG393237 QAC393237 QJY393237 QTU393237 RDQ393237 RNM393237 RXI393237 SHE393237 SRA393237 TAW393237 TKS393237 TUO393237 UEK393237 UOG393237 UYC393237 VHY393237 VRU393237 WBQ393237 WLM393237 WVI393237 A458773 IW458773 SS458773 ACO458773 AMK458773 AWG458773 BGC458773 BPY458773 BZU458773 CJQ458773 CTM458773 DDI458773 DNE458773 DXA458773 EGW458773 EQS458773 FAO458773 FKK458773 FUG458773 GEC458773 GNY458773 GXU458773 HHQ458773 HRM458773 IBI458773 ILE458773 IVA458773 JEW458773 JOS458773 JYO458773 KIK458773 KSG458773 LCC458773 LLY458773 LVU458773 MFQ458773 MPM458773 MZI458773 NJE458773 NTA458773 OCW458773 OMS458773 OWO458773 PGK458773 PQG458773 QAC458773 QJY458773 QTU458773 RDQ458773 RNM458773 RXI458773 SHE458773 SRA458773 TAW458773 TKS458773 TUO458773 UEK458773 UOG458773 UYC458773 VHY458773 VRU458773 WBQ458773 WLM458773 WVI458773 A524309 IW524309 SS524309 ACO524309 AMK524309 AWG524309 BGC524309 BPY524309 BZU524309 CJQ524309 CTM524309 DDI524309 DNE524309 DXA524309 EGW524309 EQS524309 FAO524309 FKK524309 FUG524309 GEC524309 GNY524309 GXU524309 HHQ524309 HRM524309 IBI524309 ILE524309 IVA524309 JEW524309 JOS524309 JYO524309 KIK524309 KSG524309 LCC524309 LLY524309 LVU524309 MFQ524309 MPM524309 MZI524309 NJE524309 NTA524309 OCW524309 OMS524309 OWO524309 PGK524309 PQG524309 QAC524309 QJY524309 QTU524309 RDQ524309 RNM524309 RXI524309 SHE524309 SRA524309 TAW524309 TKS524309 TUO524309 UEK524309 UOG524309 UYC524309 VHY524309 VRU524309 WBQ524309 WLM524309 WVI524309 A589845 IW589845 SS589845 ACO589845 AMK589845 AWG589845 BGC589845 BPY589845 BZU589845 CJQ589845 CTM589845 DDI589845 DNE589845 DXA589845 EGW589845 EQS589845 FAO589845 FKK589845 FUG589845 GEC589845 GNY589845 GXU589845 HHQ589845 HRM589845 IBI589845 ILE589845 IVA589845 JEW589845 JOS589845 JYO589845 KIK589845 KSG589845 LCC589845 LLY589845 LVU589845 MFQ589845 MPM589845 MZI589845 NJE589845 NTA589845 OCW589845 OMS589845 OWO589845 PGK589845 PQG589845 QAC589845 QJY589845 QTU589845 RDQ589845 RNM589845 RXI589845 SHE589845 SRA589845 TAW589845 TKS589845 TUO589845 UEK589845 UOG589845 UYC589845 VHY589845 VRU589845 WBQ589845 WLM589845 WVI589845 A655381 IW655381 SS655381 ACO655381 AMK655381 AWG655381 BGC655381 BPY655381 BZU655381 CJQ655381 CTM655381 DDI655381 DNE655381 DXA655381 EGW655381 EQS655381 FAO655381 FKK655381 FUG655381 GEC655381 GNY655381 GXU655381 HHQ655381 HRM655381 IBI655381 ILE655381 IVA655381 JEW655381 JOS655381 JYO655381 KIK655381 KSG655381 LCC655381 LLY655381 LVU655381 MFQ655381 MPM655381 MZI655381 NJE655381 NTA655381 OCW655381 OMS655381 OWO655381 PGK655381 PQG655381 QAC655381 QJY655381 QTU655381 RDQ655381 RNM655381 RXI655381 SHE655381 SRA655381 TAW655381 TKS655381 TUO655381 UEK655381 UOG655381 UYC655381 VHY655381 VRU655381 WBQ655381 WLM655381 WVI655381 A720917 IW720917 SS720917 ACO720917 AMK720917 AWG720917 BGC720917 BPY720917 BZU720917 CJQ720917 CTM720917 DDI720917 DNE720917 DXA720917 EGW720917 EQS720917 FAO720917 FKK720917 FUG720917 GEC720917 GNY720917 GXU720917 HHQ720917 HRM720917 IBI720917 ILE720917 IVA720917 JEW720917 JOS720917 JYO720917 KIK720917 KSG720917 LCC720917 LLY720917 LVU720917 MFQ720917 MPM720917 MZI720917 NJE720917 NTA720917 OCW720917 OMS720917 OWO720917 PGK720917 PQG720917 QAC720917 QJY720917 QTU720917 RDQ720917 RNM720917 RXI720917 SHE720917 SRA720917 TAW720917 TKS720917 TUO720917 UEK720917 UOG720917 UYC720917 VHY720917 VRU720917 WBQ720917 WLM720917 WVI720917 A786453 IW786453 SS786453 ACO786453 AMK786453 AWG786453 BGC786453 BPY786453 BZU786453 CJQ786453 CTM786453 DDI786453 DNE786453 DXA786453 EGW786453 EQS786453 FAO786453 FKK786453 FUG786453 GEC786453 GNY786453 GXU786453 HHQ786453 HRM786453 IBI786453 ILE786453 IVA786453 JEW786453 JOS786453 JYO786453 KIK786453 KSG786453 LCC786453 LLY786453 LVU786453 MFQ786453 MPM786453 MZI786453 NJE786453 NTA786453 OCW786453 OMS786453 OWO786453 PGK786453 PQG786453 QAC786453 QJY786453 QTU786453 RDQ786453 RNM786453 RXI786453 SHE786453 SRA786453 TAW786453 TKS786453 TUO786453 UEK786453 UOG786453 UYC786453 VHY786453 VRU786453 WBQ786453 WLM786453 WVI786453 A851989 IW851989 SS851989 ACO851989 AMK851989 AWG851989 BGC851989 BPY851989 BZU851989 CJQ851989 CTM851989 DDI851989 DNE851989 DXA851989 EGW851989 EQS851989 FAO851989 FKK851989 FUG851989 GEC851989 GNY851989 GXU851989 HHQ851989 HRM851989 IBI851989 ILE851989 IVA851989 JEW851989 JOS851989 JYO851989 KIK851989 KSG851989 LCC851989 LLY851989 LVU851989 MFQ851989 MPM851989 MZI851989 NJE851989 NTA851989 OCW851989 OMS851989 OWO851989 PGK851989 PQG851989 QAC851989 QJY851989 QTU851989 RDQ851989 RNM851989 RXI851989 SHE851989 SRA851989 TAW851989 TKS851989 TUO851989 UEK851989 UOG851989 UYC851989 VHY851989 VRU851989 WBQ851989 WLM851989 WVI851989 A917525 IW917525 SS917525 ACO917525 AMK917525 AWG917525 BGC917525 BPY917525 BZU917525 CJQ917525 CTM917525 DDI917525 DNE917525 DXA917525 EGW917525 EQS917525 FAO917525 FKK917525 FUG917525 GEC917525 GNY917525 GXU917525 HHQ917525 HRM917525 IBI917525 ILE917525 IVA917525 JEW917525 JOS917525 JYO917525 KIK917525 KSG917525 LCC917525 LLY917525 LVU917525 MFQ917525 MPM917525 MZI917525 NJE917525 NTA917525 OCW917525 OMS917525 OWO917525 PGK917525 PQG917525 QAC917525 QJY917525 QTU917525 RDQ917525 RNM917525 RXI917525 SHE917525 SRA917525 TAW917525 TKS917525 TUO917525 UEK917525 UOG917525 UYC917525 VHY917525 VRU917525 WBQ917525 WLM917525 WVI917525 A983061 IW983061 SS983061 ACO983061 AMK983061 AWG983061 BGC983061 BPY983061 BZU983061 CJQ983061 CTM983061 DDI983061 DNE983061 DXA983061 EGW983061 EQS983061 FAO983061 FKK983061 FUG983061 GEC983061 GNY983061 GXU983061 HHQ983061 HRM983061 IBI983061 ILE983061 IVA983061 JEW983061 JOS983061 JYO983061 KIK983061 KSG983061 LCC983061 LLY983061 LVU983061 MFQ983061 MPM983061 MZI983061 NJE983061 NTA983061 OCW983061 OMS983061 OWO983061 PGK983061 PQG983061 QAC983061 QJY983061 QTU983061 RDQ983061 RNM983061 RXI983061 SHE983061 SRA983061 TAW983061 TKS983061 TUO983061 UEK983061 UOG983061 UYC983061 VHY983061 VRU983061 WBQ983061 WLM983061" xr:uid="{00000000-0002-0000-0800-000000000000}">
      <formula1>"0,5"</formula1>
    </dataValidation>
    <dataValidation type="list" allowBlank="1" showInputMessage="1" showErrorMessage="1" promptTitle="POINTS SELECTION" prompt="Number of points requested under category &quot;PRIORITY FOR CERTAIN COMMUNITIES&quot;." sqref="A21" xr:uid="{00000000-0002-0000-0800-000001000000}">
      <formula1>"0,2"</formula1>
    </dataValidation>
    <dataValidation type="list" allowBlank="1" showInputMessage="1" showErrorMessage="1" promptTitle="Bee County" prompt="County is included in the service area. " sqref="A9" xr:uid="{00000000-0002-0000-0800-000002000000}">
      <formula1>"X"</formula1>
    </dataValidation>
    <dataValidation type="list" allowBlank="1" showInputMessage="1" showErrorMessage="1" promptTitle="Brewster County" prompt="County is included in the service area. " sqref="A10" xr:uid="{00000000-0002-0000-0800-000003000000}">
      <formula1>"X"</formula1>
    </dataValidation>
    <dataValidation type="list" allowBlank="1" showInputMessage="1" showErrorMessage="1" promptTitle="Brooks County" prompt="County is included in the service area. " sqref="A11" xr:uid="{00000000-0002-0000-0800-000004000000}">
      <formula1>"X"</formula1>
    </dataValidation>
    <dataValidation type="list" allowBlank="1" showInputMessage="1" showErrorMessage="1" promptTitle="Cameron County" prompt="County is included in the service area. " sqref="A12" xr:uid="{00000000-0002-0000-0800-000005000000}">
      <formula1>"X"</formula1>
    </dataValidation>
    <dataValidation type="list" allowBlank="1" showInputMessage="1" showErrorMessage="1" promptTitle="Culberson County" prompt="County is included in the service area. " sqref="A14" xr:uid="{00000000-0002-0000-0800-000006000000}">
      <formula1>"X"</formula1>
    </dataValidation>
    <dataValidation type="list" allowBlank="1" showInputMessage="1" showErrorMessage="1" promptTitle="Dimmit County" prompt="County is included in the service area. " sqref="A15" xr:uid="{00000000-0002-0000-0800-000007000000}">
      <formula1>"X"</formula1>
    </dataValidation>
    <dataValidation type="list" allowBlank="1" showInputMessage="1" showErrorMessage="1" promptTitle="Duval County" prompt="County is included in the service area. " sqref="A16" xr:uid="{00000000-0002-0000-0800-000008000000}">
      <formula1>"X"</formula1>
    </dataValidation>
    <dataValidation type="list" allowBlank="1" showInputMessage="1" showErrorMessage="1" promptTitle="Edwards County" prompt="County is included in the service area. " sqref="A17" xr:uid="{00000000-0002-0000-0800-000009000000}">
      <formula1>"X"</formula1>
    </dataValidation>
    <dataValidation type="list" allowBlank="1" showInputMessage="1" showErrorMessage="1" promptTitle="Hidalgo County" prompt="County is included in the service area. " sqref="D7" xr:uid="{00000000-0002-0000-0800-00000A000000}">
      <formula1>"X"</formula1>
    </dataValidation>
    <dataValidation type="list" allowBlank="1" showInputMessage="1" showErrorMessage="1" promptTitle="Hudspeth County" prompt="County is included in the service area. " sqref="D8" xr:uid="{00000000-0002-0000-0800-00000B000000}">
      <formula1>"X"</formula1>
    </dataValidation>
    <dataValidation type="list" allowBlank="1" showInputMessage="1" showErrorMessage="1" promptTitle="Jeff Davis County" prompt="County is included in the service area. " sqref="D9" xr:uid="{00000000-0002-0000-0800-00000C000000}">
      <formula1>"X"</formula1>
    </dataValidation>
    <dataValidation type="list" allowBlank="1" showInputMessage="1" showErrorMessage="1" promptTitle="Jim Hogg County" prompt="County is included in the service area. " sqref="D10" xr:uid="{00000000-0002-0000-0800-00000D000000}">
      <formula1>"X"</formula1>
    </dataValidation>
    <dataValidation type="list" allowBlank="1" showInputMessage="1" showErrorMessage="1" promptTitle="Jim Wells County" prompt="County is included in the service area. " sqref="D11" xr:uid="{00000000-0002-0000-0800-00000E000000}">
      <formula1>"X"</formula1>
    </dataValidation>
    <dataValidation type="list" allowBlank="1" showInputMessage="1" showErrorMessage="1" promptTitle="Kinney County" prompt="County is included in the service area. " sqref="D12" xr:uid="{00000000-0002-0000-0800-00000F000000}">
      <formula1>"X"</formula1>
    </dataValidation>
    <dataValidation type="list" allowBlank="1" showInputMessage="1" showErrorMessage="1" promptTitle="La Salle County" prompt="County is included in the service area. " sqref="D13" xr:uid="{00000000-0002-0000-0800-000010000000}">
      <formula1>"X"</formula1>
    </dataValidation>
    <dataValidation type="list" allowBlank="1" showInputMessage="1" showErrorMessage="1" promptTitle="Maverick County" prompt="County is included in the service area. " sqref="D14" xr:uid="{00000000-0002-0000-0800-000011000000}">
      <formula1>"X"</formula1>
    </dataValidation>
    <dataValidation type="list" allowBlank="1" showInputMessage="1" showErrorMessage="1" promptTitle="Nueces County" prompt="County is included in the service area. " sqref="D16" xr:uid="{00000000-0002-0000-0800-000012000000}">
      <formula1>"X"</formula1>
    </dataValidation>
    <dataValidation type="list" allowBlank="1" showInputMessage="1" showErrorMessage="1" promptTitle="Pecos County" prompt="County is included in the service area. " sqref="D17" xr:uid="{00000000-0002-0000-0800-000013000000}">
      <formula1>"X"</formula1>
    </dataValidation>
    <dataValidation type="list" allowBlank="1" showInputMessage="1" showErrorMessage="1" promptTitle="Reeves County" prompt="County is included in the service area. " sqref="G7" xr:uid="{00000000-0002-0000-0800-000014000000}">
      <formula1>"X"</formula1>
    </dataValidation>
    <dataValidation type="list" allowBlank="1" showInputMessage="1" showErrorMessage="1" promptTitle="San Patricio County" prompt="County is included in the service area. " sqref="G8" xr:uid="{00000000-0002-0000-0800-000015000000}">
      <formula1>"X"</formula1>
    </dataValidation>
    <dataValidation type="list" allowBlank="1" showInputMessage="1" showErrorMessage="1" promptTitle="Starr County" prompt="County is included in the service area. " sqref="G9" xr:uid="{00000000-0002-0000-0800-000016000000}">
      <formula1>"X"</formula1>
    </dataValidation>
    <dataValidation type="list" allowBlank="1" showInputMessage="1" showErrorMessage="1" promptTitle="Terrell County" prompt="County is included in the service area. " sqref="G10" xr:uid="{00000000-0002-0000-0800-000017000000}">
      <formula1>"X"</formula1>
    </dataValidation>
    <dataValidation type="list" allowBlank="1" showInputMessage="1" showErrorMessage="1" promptTitle="Uvalde County" prompt="County is included in the service area. " sqref="G11" xr:uid="{00000000-0002-0000-0800-000018000000}">
      <formula1>"X"</formula1>
    </dataValidation>
    <dataValidation type="list" allowBlank="1" showInputMessage="1" showErrorMessage="1" promptTitle="Val Verde County" prompt="County is included in the service area. " sqref="G12" xr:uid="{00000000-0002-0000-0800-000019000000}">
      <formula1>"X"</formula1>
    </dataValidation>
    <dataValidation type="list" allowBlank="1" showInputMessage="1" showErrorMessage="1" promptTitle="Webb County" prompt="County is included in the service area. " sqref="G14" xr:uid="{00000000-0002-0000-0800-00001A000000}">
      <formula1>"X"</formula1>
    </dataValidation>
    <dataValidation type="list" allowBlank="1" showInputMessage="1" showErrorMessage="1" promptTitle="Willacy County" prompt="County is included in the service area. " sqref="G15" xr:uid="{00000000-0002-0000-0800-00001B000000}">
      <formula1>"X"</formula1>
    </dataValidation>
    <dataValidation type="list" allowBlank="1" showInputMessage="1" showErrorMessage="1" promptTitle="Upton County" prompt="County is included in the service area. " sqref="G17" xr:uid="{00000000-0002-0000-0800-00001C000000}">
      <formula1>"X"</formula1>
    </dataValidation>
    <dataValidation type="list" allowBlank="1" showInputMessage="1" showErrorMessage="1" promptTitle="Winkler County" prompt="County is included in the service area. " sqref="G16" xr:uid="{00000000-0002-0000-0800-00001D000000}">
      <formula1>"X"</formula1>
    </dataValidation>
    <dataValidation type="list" allowBlank="1" showInputMessage="1" showErrorMessage="1" promptTitle="Ward County" prompt="County is included in the service area. " sqref="G13" xr:uid="{00000000-0002-0000-0800-00001E000000}">
      <formula1>"X"</formula1>
    </dataValidation>
    <dataValidation type="list" allowBlank="1" showInputMessage="1" showErrorMessage="1" promptTitle="Medina County" prompt="County is included in the service area. " sqref="D15" xr:uid="{00000000-0002-0000-0800-00001F000000}">
      <formula1>"X"</formula1>
    </dataValidation>
    <dataValidation type="list" allowBlank="1" showInputMessage="1" showErrorMessage="1" promptTitle="Crane County" prompt="County is included in the service area. " sqref="A13" xr:uid="{00000000-0002-0000-0800-000020000000}">
      <formula1>"X"</formula1>
    </dataValidation>
    <dataValidation type="list" allowBlank="1" showInputMessage="1" showErrorMessage="1" promptTitle="Atacosta County" prompt="County is included in the service area. " sqref="A7" xr:uid="{00000000-0002-0000-0800-000021000000}">
      <formula1>"X"</formula1>
    </dataValidation>
    <dataValidation type="list" allowBlank="1" showInputMessage="1" showErrorMessage="1" promptTitle="Bandera County" prompt="County is included in the service area. " sqref="A8" xr:uid="{00000000-0002-0000-0800-000022000000}">
      <formula1>"X"</formula1>
    </dataValidation>
  </dataValidations>
  <pageMargins left="0.25" right="0.25"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theme="0" tint="-0.499984740745262"/>
  </sheetPr>
  <dimension ref="A1:WVP43"/>
  <sheetViews>
    <sheetView showGridLines="0" showRowColHeaders="0" showRuler="0" showWhiteSpace="0" zoomScaleNormal="100" workbookViewId="0">
      <selection activeCell="B7" sqref="B7:J7"/>
    </sheetView>
  </sheetViews>
  <sheetFormatPr defaultColWidth="0" defaultRowHeight="0" customHeight="1" zeroHeight="1" x14ac:dyDescent="0.35"/>
  <cols>
    <col min="1" max="1" width="2.54296875" customWidth="1"/>
    <col min="2" max="2" width="6.54296875" style="9" customWidth="1"/>
    <col min="3" max="3" width="9.1796875" style="9" customWidth="1"/>
    <col min="4" max="4" width="3.54296875" style="9" customWidth="1"/>
    <col min="5" max="6" width="9.1796875" style="9" customWidth="1"/>
    <col min="7" max="7" width="5.81640625" style="9" customWidth="1"/>
    <col min="8" max="9" width="9.1796875" style="9" customWidth="1"/>
    <col min="10" max="10" width="25.1796875" style="9" customWidth="1"/>
    <col min="11" max="11" width="2.54296875" style="9" customWidth="1"/>
    <col min="12" max="256" width="8.1796875" hidden="1"/>
    <col min="257" max="263" width="9.1796875" hidden="1"/>
    <col min="264" max="264" width="11.54296875" hidden="1"/>
    <col min="265" max="511" width="9.1796875" hidden="1"/>
    <col min="512" max="512" width="6.54296875" hidden="1"/>
    <col min="513" max="519" width="9.1796875" hidden="1"/>
    <col min="520" max="520" width="11.54296875" hidden="1"/>
    <col min="521" max="767" width="9.1796875" hidden="1"/>
    <col min="768" max="768" width="6.54296875" hidden="1"/>
    <col min="769" max="775" width="9.1796875" hidden="1"/>
    <col min="776" max="776" width="11.54296875" hidden="1"/>
    <col min="777" max="1023" width="9.1796875" hidden="1"/>
    <col min="1024" max="1024" width="6.54296875" hidden="1"/>
    <col min="1025" max="1031" width="9.1796875" hidden="1"/>
    <col min="1032" max="1032" width="11.54296875" hidden="1"/>
    <col min="1033" max="1279" width="9.1796875" hidden="1"/>
    <col min="1280" max="1280" width="6.54296875" hidden="1"/>
    <col min="1281" max="1287" width="9.1796875" hidden="1"/>
    <col min="1288" max="1288" width="11.54296875" hidden="1"/>
    <col min="1289" max="1535" width="9.1796875" hidden="1"/>
    <col min="1536" max="1536" width="6.54296875" hidden="1"/>
    <col min="1537" max="1543" width="9.1796875" hidden="1"/>
    <col min="1544" max="1544" width="11.54296875" hidden="1"/>
    <col min="1545" max="1791" width="9.1796875" hidden="1"/>
    <col min="1792" max="1792" width="6.54296875" hidden="1"/>
    <col min="1793" max="1799" width="9.1796875" hidden="1"/>
    <col min="1800" max="1800" width="11.54296875" hidden="1"/>
    <col min="1801" max="2047" width="9.1796875" hidden="1"/>
    <col min="2048" max="2048" width="6.54296875" hidden="1"/>
    <col min="2049" max="2055" width="9.1796875" hidden="1"/>
    <col min="2056" max="2056" width="11.54296875" hidden="1"/>
    <col min="2057" max="2303" width="9.1796875" hidden="1"/>
    <col min="2304" max="2304" width="6.54296875" hidden="1"/>
    <col min="2305" max="2311" width="9.1796875" hidden="1"/>
    <col min="2312" max="2312" width="11.54296875" hidden="1"/>
    <col min="2313" max="2559" width="9.1796875" hidden="1"/>
    <col min="2560" max="2560" width="6.54296875" hidden="1"/>
    <col min="2561" max="2567" width="9.1796875" hidden="1"/>
    <col min="2568" max="2568" width="11.54296875" hidden="1"/>
    <col min="2569" max="2815" width="9.1796875" hidden="1"/>
    <col min="2816" max="2816" width="6.54296875" hidden="1"/>
    <col min="2817" max="2823" width="9.1796875" hidden="1"/>
    <col min="2824" max="2824" width="11.54296875" hidden="1"/>
    <col min="2825" max="3071" width="9.1796875" hidden="1"/>
    <col min="3072" max="3072" width="6.54296875" hidden="1"/>
    <col min="3073" max="3079" width="9.1796875" hidden="1"/>
    <col min="3080" max="3080" width="11.54296875" hidden="1"/>
    <col min="3081" max="3327" width="9.1796875" hidden="1"/>
    <col min="3328" max="3328" width="6.54296875" hidden="1"/>
    <col min="3329" max="3335" width="9.1796875" hidden="1"/>
    <col min="3336" max="3336" width="11.54296875" hidden="1"/>
    <col min="3337" max="3583" width="9.1796875" hidden="1"/>
    <col min="3584" max="3584" width="6.54296875" hidden="1"/>
    <col min="3585" max="3591" width="9.1796875" hidden="1"/>
    <col min="3592" max="3592" width="11.54296875" hidden="1"/>
    <col min="3593" max="3839" width="9.1796875" hidden="1"/>
    <col min="3840" max="3840" width="6.54296875" hidden="1"/>
    <col min="3841" max="3847" width="9.1796875" hidden="1"/>
    <col min="3848" max="3848" width="11.54296875" hidden="1"/>
    <col min="3849" max="4095" width="9.1796875" hidden="1"/>
    <col min="4096" max="4096" width="6.54296875" hidden="1"/>
    <col min="4097" max="4103" width="9.1796875" hidden="1"/>
    <col min="4104" max="4104" width="11.54296875" hidden="1"/>
    <col min="4105" max="4351" width="9.1796875" hidden="1"/>
    <col min="4352" max="4352" width="6.54296875" hidden="1"/>
    <col min="4353" max="4359" width="9.1796875" hidden="1"/>
    <col min="4360" max="4360" width="11.54296875" hidden="1"/>
    <col min="4361" max="4607" width="9.1796875" hidden="1"/>
    <col min="4608" max="4608" width="6.54296875" hidden="1"/>
    <col min="4609" max="4615" width="9.1796875" hidden="1"/>
    <col min="4616" max="4616" width="11.54296875" hidden="1"/>
    <col min="4617" max="4863" width="9.1796875" hidden="1"/>
    <col min="4864" max="4864" width="6.54296875" hidden="1"/>
    <col min="4865" max="4871" width="9.1796875" hidden="1"/>
    <col min="4872" max="4872" width="11.54296875" hidden="1"/>
    <col min="4873" max="5119" width="9.1796875" hidden="1"/>
    <col min="5120" max="5120" width="6.54296875" hidden="1"/>
    <col min="5121" max="5127" width="9.1796875" hidden="1"/>
    <col min="5128" max="5128" width="11.54296875" hidden="1"/>
    <col min="5129" max="5375" width="9.1796875" hidden="1"/>
    <col min="5376" max="5376" width="6.54296875" hidden="1"/>
    <col min="5377" max="5383" width="9.1796875" hidden="1"/>
    <col min="5384" max="5384" width="11.54296875" hidden="1"/>
    <col min="5385" max="5631" width="9.1796875" hidden="1"/>
    <col min="5632" max="5632" width="6.54296875" hidden="1"/>
    <col min="5633" max="5639" width="9.1796875" hidden="1"/>
    <col min="5640" max="5640" width="11.54296875" hidden="1"/>
    <col min="5641" max="5887" width="9.1796875" hidden="1"/>
    <col min="5888" max="5888" width="6.54296875" hidden="1"/>
    <col min="5889" max="5895" width="9.1796875" hidden="1"/>
    <col min="5896" max="5896" width="11.54296875" hidden="1"/>
    <col min="5897" max="6143" width="9.1796875" hidden="1"/>
    <col min="6144" max="6144" width="6.54296875" hidden="1"/>
    <col min="6145" max="6151" width="9.1796875" hidden="1"/>
    <col min="6152" max="6152" width="11.54296875" hidden="1"/>
    <col min="6153" max="6399" width="9.1796875" hidden="1"/>
    <col min="6400" max="6400" width="6.54296875" hidden="1"/>
    <col min="6401" max="6407" width="9.1796875" hidden="1"/>
    <col min="6408" max="6408" width="11.54296875" hidden="1"/>
    <col min="6409" max="6655" width="9.1796875" hidden="1"/>
    <col min="6656" max="6656" width="6.54296875" hidden="1"/>
    <col min="6657" max="6663" width="9.1796875" hidden="1"/>
    <col min="6664" max="6664" width="11.54296875" hidden="1"/>
    <col min="6665" max="6911" width="9.1796875" hidden="1"/>
    <col min="6912" max="6912" width="6.54296875" hidden="1"/>
    <col min="6913" max="6919" width="9.1796875" hidden="1"/>
    <col min="6920" max="6920" width="11.54296875" hidden="1"/>
    <col min="6921" max="7167" width="9.1796875" hidden="1"/>
    <col min="7168" max="7168" width="6.54296875" hidden="1"/>
    <col min="7169" max="7175" width="9.1796875" hidden="1"/>
    <col min="7176" max="7176" width="11.54296875" hidden="1"/>
    <col min="7177" max="7423" width="9.1796875" hidden="1"/>
    <col min="7424" max="7424" width="6.54296875" hidden="1"/>
    <col min="7425" max="7431" width="9.1796875" hidden="1"/>
    <col min="7432" max="7432" width="11.54296875" hidden="1"/>
    <col min="7433" max="7679" width="9.1796875" hidden="1"/>
    <col min="7680" max="7680" width="6.54296875" hidden="1"/>
    <col min="7681" max="7687" width="9.1796875" hidden="1"/>
    <col min="7688" max="7688" width="11.54296875" hidden="1"/>
    <col min="7689" max="7935" width="9.1796875" hidden="1"/>
    <col min="7936" max="7936" width="6.54296875" hidden="1"/>
    <col min="7937" max="7943" width="9.1796875" hidden="1"/>
    <col min="7944" max="7944" width="11.54296875" hidden="1"/>
    <col min="7945" max="8191" width="9.1796875" hidden="1"/>
    <col min="8192" max="8192" width="6.54296875" hidden="1"/>
    <col min="8193" max="8199" width="9.1796875" hidden="1"/>
    <col min="8200" max="8200" width="11.54296875" hidden="1"/>
    <col min="8201" max="8447" width="9.1796875" hidden="1"/>
    <col min="8448" max="8448" width="6.54296875" hidden="1"/>
    <col min="8449" max="8455" width="9.1796875" hidden="1"/>
    <col min="8456" max="8456" width="11.54296875" hidden="1"/>
    <col min="8457" max="8703" width="9.1796875" hidden="1"/>
    <col min="8704" max="8704" width="6.54296875" hidden="1"/>
    <col min="8705" max="8711" width="9.1796875" hidden="1"/>
    <col min="8712" max="8712" width="11.54296875" hidden="1"/>
    <col min="8713" max="8959" width="9.1796875" hidden="1"/>
    <col min="8960" max="8960" width="6.54296875" hidden="1"/>
    <col min="8961" max="8967" width="9.1796875" hidden="1"/>
    <col min="8968" max="8968" width="11.54296875" hidden="1"/>
    <col min="8969" max="9215" width="9.1796875" hidden="1"/>
    <col min="9216" max="9216" width="6.54296875" hidden="1"/>
    <col min="9217" max="9223" width="9.1796875" hidden="1"/>
    <col min="9224" max="9224" width="11.54296875" hidden="1"/>
    <col min="9225" max="9471" width="9.1796875" hidden="1"/>
    <col min="9472" max="9472" width="6.54296875" hidden="1"/>
    <col min="9473" max="9479" width="9.1796875" hidden="1"/>
    <col min="9480" max="9480" width="11.54296875" hidden="1"/>
    <col min="9481" max="9727" width="9.1796875" hidden="1"/>
    <col min="9728" max="9728" width="6.54296875" hidden="1"/>
    <col min="9729" max="9735" width="9.1796875" hidden="1"/>
    <col min="9736" max="9736" width="11.54296875" hidden="1"/>
    <col min="9737" max="9983" width="9.1796875" hidden="1"/>
    <col min="9984" max="9984" width="6.54296875" hidden="1"/>
    <col min="9985" max="9991" width="9.1796875" hidden="1"/>
    <col min="9992" max="9992" width="11.54296875" hidden="1"/>
    <col min="9993" max="10239" width="9.1796875" hidden="1"/>
    <col min="10240" max="10240" width="6.54296875" hidden="1"/>
    <col min="10241" max="10247" width="9.1796875" hidden="1"/>
    <col min="10248" max="10248" width="11.54296875" hidden="1"/>
    <col min="10249" max="10495" width="9.1796875" hidden="1"/>
    <col min="10496" max="10496" width="6.54296875" hidden="1"/>
    <col min="10497" max="10503" width="9.1796875" hidden="1"/>
    <col min="10504" max="10504" width="11.54296875" hidden="1"/>
    <col min="10505" max="10751" width="9.1796875" hidden="1"/>
    <col min="10752" max="10752" width="6.54296875" hidden="1"/>
    <col min="10753" max="10759" width="9.1796875" hidden="1"/>
    <col min="10760" max="10760" width="11.54296875" hidden="1"/>
    <col min="10761" max="11007" width="9.1796875" hidden="1"/>
    <col min="11008" max="11008" width="6.54296875" hidden="1"/>
    <col min="11009" max="11015" width="9.1796875" hidden="1"/>
    <col min="11016" max="11016" width="11.54296875" hidden="1"/>
    <col min="11017" max="11263" width="9.1796875" hidden="1"/>
    <col min="11264" max="11264" width="6.54296875" hidden="1"/>
    <col min="11265" max="11271" width="9.1796875" hidden="1"/>
    <col min="11272" max="11272" width="11.54296875" hidden="1"/>
    <col min="11273" max="11519" width="9.1796875" hidden="1"/>
    <col min="11520" max="11520" width="6.54296875" hidden="1"/>
    <col min="11521" max="11527" width="9.1796875" hidden="1"/>
    <col min="11528" max="11528" width="11.54296875" hidden="1"/>
    <col min="11529" max="11775" width="9.1796875" hidden="1"/>
    <col min="11776" max="11776" width="6.54296875" hidden="1"/>
    <col min="11777" max="11783" width="9.1796875" hidden="1"/>
    <col min="11784" max="11784" width="11.54296875" hidden="1"/>
    <col min="11785" max="12031" width="9.1796875" hidden="1"/>
    <col min="12032" max="12032" width="6.54296875" hidden="1"/>
    <col min="12033" max="12039" width="9.1796875" hidden="1"/>
    <col min="12040" max="12040" width="11.54296875" hidden="1"/>
    <col min="12041" max="12287" width="9.1796875" hidden="1"/>
    <col min="12288" max="12288" width="6.54296875" hidden="1"/>
    <col min="12289" max="12295" width="9.1796875" hidden="1"/>
    <col min="12296" max="12296" width="11.54296875" hidden="1"/>
    <col min="12297" max="12543" width="9.1796875" hidden="1"/>
    <col min="12544" max="12544" width="6.54296875" hidden="1"/>
    <col min="12545" max="12551" width="9.1796875" hidden="1"/>
    <col min="12552" max="12552" width="11.54296875" hidden="1"/>
    <col min="12553" max="12799" width="9.1796875" hidden="1"/>
    <col min="12800" max="12800" width="6.54296875" hidden="1"/>
    <col min="12801" max="12807" width="9.1796875" hidden="1"/>
    <col min="12808" max="12808" width="11.54296875" hidden="1"/>
    <col min="12809" max="13055" width="9.1796875" hidden="1"/>
    <col min="13056" max="13056" width="6.54296875" hidden="1"/>
    <col min="13057" max="13063" width="9.1796875" hidden="1"/>
    <col min="13064" max="13064" width="11.54296875" hidden="1"/>
    <col min="13065" max="13311" width="9.1796875" hidden="1"/>
    <col min="13312" max="13312" width="6.54296875" hidden="1"/>
    <col min="13313" max="13319" width="9.1796875" hidden="1"/>
    <col min="13320" max="13320" width="11.54296875" hidden="1"/>
    <col min="13321" max="13567" width="9.1796875" hidden="1"/>
    <col min="13568" max="13568" width="6.54296875" hidden="1"/>
    <col min="13569" max="13575" width="9.1796875" hidden="1"/>
    <col min="13576" max="13576" width="11.54296875" hidden="1"/>
    <col min="13577" max="13823" width="9.1796875" hidden="1"/>
    <col min="13824" max="13824" width="6.54296875" hidden="1"/>
    <col min="13825" max="13831" width="9.1796875" hidden="1"/>
    <col min="13832" max="13832" width="11.54296875" hidden="1"/>
    <col min="13833" max="14079" width="9.1796875" hidden="1"/>
    <col min="14080" max="14080" width="6.54296875" hidden="1"/>
    <col min="14081" max="14087" width="9.1796875" hidden="1"/>
    <col min="14088" max="14088" width="11.54296875" hidden="1"/>
    <col min="14089" max="14335" width="9.1796875" hidden="1"/>
    <col min="14336" max="14336" width="6.54296875" hidden="1"/>
    <col min="14337" max="14343" width="9.1796875" hidden="1"/>
    <col min="14344" max="14344" width="11.54296875" hidden="1"/>
    <col min="14345" max="14591" width="9.1796875" hidden="1"/>
    <col min="14592" max="14592" width="6.54296875" hidden="1"/>
    <col min="14593" max="14599" width="9.1796875" hidden="1"/>
    <col min="14600" max="14600" width="11.54296875" hidden="1"/>
    <col min="14601" max="14847" width="9.1796875" hidden="1"/>
    <col min="14848" max="14848" width="6.54296875" hidden="1"/>
    <col min="14849" max="14855" width="9.1796875" hidden="1"/>
    <col min="14856" max="14856" width="11.54296875" hidden="1"/>
    <col min="14857" max="15103" width="9.1796875" hidden="1"/>
    <col min="15104" max="15104" width="6.54296875" hidden="1"/>
    <col min="15105" max="15111" width="9.1796875" hidden="1"/>
    <col min="15112" max="15112" width="11.54296875" hidden="1"/>
    <col min="15113" max="15359" width="9.1796875" hidden="1"/>
    <col min="15360" max="15360" width="6.54296875" hidden="1"/>
    <col min="15361" max="15367" width="9.1796875" hidden="1"/>
    <col min="15368" max="15368" width="11.54296875" hidden="1"/>
    <col min="15369" max="15615" width="9.1796875" hidden="1"/>
    <col min="15616" max="15616" width="6.54296875" hidden="1"/>
    <col min="15617" max="15623" width="9.1796875" hidden="1"/>
    <col min="15624" max="15624" width="11.54296875" hidden="1"/>
    <col min="15625" max="15871" width="9.1796875" hidden="1"/>
    <col min="15872" max="15872" width="6.54296875" hidden="1"/>
    <col min="15873" max="15879" width="9.1796875" hidden="1"/>
    <col min="15880" max="15880" width="11.54296875" hidden="1"/>
    <col min="15881" max="16127" width="9.1796875" hidden="1"/>
    <col min="16128" max="16128" width="6.54296875" hidden="1"/>
    <col min="16129" max="16135" width="9.1796875" hidden="1"/>
    <col min="16136" max="16136" width="11.54296875" hidden="1"/>
    <col min="16137" max="16384" width="9.1796875" hidden="1"/>
  </cols>
  <sheetData>
    <row r="1" spans="2:11" ht="14.5" x14ac:dyDescent="0.35">
      <c r="B1" s="112"/>
      <c r="C1" s="112"/>
      <c r="D1" s="112"/>
      <c r="E1" s="112"/>
      <c r="F1" s="112"/>
      <c r="G1" s="112"/>
      <c r="H1" s="112"/>
      <c r="I1" s="112"/>
      <c r="J1" s="112"/>
    </row>
    <row r="2" spans="2:11" ht="20.25" customHeight="1" x14ac:dyDescent="0.35">
      <c r="B2" s="386" t="s">
        <v>259</v>
      </c>
      <c r="C2" s="387"/>
      <c r="D2" s="387"/>
      <c r="E2" s="387"/>
      <c r="F2" s="387"/>
      <c r="G2" s="387"/>
      <c r="H2" s="387"/>
      <c r="I2" s="387"/>
      <c r="J2" s="387"/>
    </row>
    <row r="3" spans="2:11" ht="50.5" customHeight="1" x14ac:dyDescent="0.35">
      <c r="B3" s="388" t="s">
        <v>260</v>
      </c>
      <c r="C3" s="389"/>
      <c r="D3" s="389"/>
      <c r="E3" s="389"/>
      <c r="F3" s="389"/>
      <c r="G3" s="389"/>
      <c r="H3" s="389"/>
      <c r="I3" s="389"/>
      <c r="J3" s="389"/>
    </row>
    <row r="4" spans="2:11" ht="42.75" customHeight="1" x14ac:dyDescent="0.35">
      <c r="B4" s="383" t="s">
        <v>418</v>
      </c>
      <c r="C4" s="383"/>
      <c r="D4" s="383"/>
      <c r="E4" s="384">
        <f>'2-1 Homeless Participation'!E4</f>
        <v>0</v>
      </c>
      <c r="F4" s="384"/>
      <c r="G4" s="384"/>
      <c r="H4" s="384"/>
      <c r="I4" s="384"/>
      <c r="J4" s="130"/>
    </row>
    <row r="5" spans="2:11" ht="7" customHeight="1" x14ac:dyDescent="0.35">
      <c r="B5" s="150"/>
      <c r="C5" s="150"/>
      <c r="D5" s="150"/>
      <c r="E5" s="160"/>
      <c r="F5" s="160"/>
      <c r="G5" s="160"/>
      <c r="H5" s="160"/>
      <c r="I5" s="160"/>
      <c r="J5" s="151"/>
    </row>
    <row r="6" spans="2:11" ht="15" customHeight="1" x14ac:dyDescent="0.35">
      <c r="B6" s="397" t="s">
        <v>261</v>
      </c>
      <c r="C6" s="398"/>
      <c r="D6" s="398"/>
      <c r="E6" s="130"/>
      <c r="F6" s="130"/>
      <c r="G6" s="130"/>
      <c r="H6" s="130"/>
      <c r="I6" s="130"/>
      <c r="J6" s="130"/>
    </row>
    <row r="7" spans="2:11" ht="35.25" customHeight="1" x14ac:dyDescent="0.35">
      <c r="B7" s="399" t="s">
        <v>419</v>
      </c>
      <c r="C7" s="399"/>
      <c r="D7" s="399"/>
      <c r="E7" s="399"/>
      <c r="F7" s="399"/>
      <c r="G7" s="399"/>
      <c r="H7" s="399"/>
      <c r="I7" s="399"/>
      <c r="J7" s="399"/>
    </row>
    <row r="8" spans="2:11" s="84" customFormat="1" ht="23.9" customHeight="1" x14ac:dyDescent="0.35">
      <c r="B8" s="390" t="s">
        <v>247</v>
      </c>
      <c r="C8" s="390"/>
      <c r="D8" s="390"/>
      <c r="E8" s="390"/>
      <c r="F8" s="390"/>
      <c r="G8" s="390"/>
      <c r="H8" s="390"/>
      <c r="I8" s="390"/>
      <c r="J8" s="390"/>
      <c r="K8" s="101"/>
    </row>
    <row r="9" spans="2:11" s="84" customFormat="1" ht="7.5" customHeight="1" x14ac:dyDescent="0.35">
      <c r="B9" s="385"/>
      <c r="C9" s="385"/>
      <c r="D9" s="385"/>
      <c r="E9" s="385"/>
      <c r="F9" s="385"/>
      <c r="G9" s="385"/>
      <c r="H9" s="385"/>
      <c r="I9" s="385"/>
      <c r="J9" s="385"/>
      <c r="K9" s="101"/>
    </row>
    <row r="10" spans="2:11" ht="15" customHeight="1" x14ac:dyDescent="0.35">
      <c r="B10" s="400" t="str">
        <f>IF(E4="TX-607 Texas Balance of State (BoS) CoC","607 Balance of State:","")</f>
        <v/>
      </c>
      <c r="C10" s="401"/>
      <c r="D10" s="402"/>
      <c r="E10" s="380"/>
      <c r="F10" s="380"/>
      <c r="G10" s="380"/>
      <c r="H10" s="380"/>
    </row>
    <row r="11" spans="2:11" ht="15" customHeight="1" x14ac:dyDescent="0.35">
      <c r="B11" s="400" t="str">
        <f>IF(E4="TX-604 Waco/McLennan County CoC","604 Waco:","")</f>
        <v/>
      </c>
      <c r="C11" s="401"/>
      <c r="D11" s="401"/>
      <c r="E11" s="381"/>
      <c r="F11" s="381"/>
      <c r="G11" s="381"/>
      <c r="H11" s="381"/>
    </row>
    <row r="12" spans="2:11" ht="15" customHeight="1" x14ac:dyDescent="0.35">
      <c r="B12" s="400" t="str">
        <f>IF(OR(E4="TX-607 Texas Balance of State (BoS) CoC",E4="TX-604 Waco/McLennan County CoC",E4=""),"","Not Applicable")</f>
        <v>Not Applicable</v>
      </c>
      <c r="C12" s="401"/>
      <c r="D12" s="401"/>
      <c r="E12" s="382" t="str">
        <f>IF(OR(E4="TX-607 Texas Balance of State (BoS) CoC",E4="TX-604 Waco/McLennan County CoC",E4=""),"","No qualifying counties in service area")</f>
        <v>No qualifying counties in service area</v>
      </c>
      <c r="F12" s="382"/>
      <c r="G12" s="382"/>
      <c r="H12" s="382"/>
    </row>
    <row r="13" spans="2:11" s="135" customFormat="1" ht="15" customHeight="1" x14ac:dyDescent="0.35">
      <c r="B13" s="394"/>
      <c r="C13" s="395"/>
      <c r="D13" s="395"/>
      <c r="E13" s="396"/>
      <c r="F13" s="396"/>
      <c r="G13" s="396"/>
      <c r="H13" s="396"/>
      <c r="I13" s="134"/>
      <c r="J13" s="134"/>
      <c r="K13" s="134"/>
    </row>
    <row r="14" spans="2:11" s="4" customFormat="1" ht="20.25" customHeight="1" x14ac:dyDescent="0.35">
      <c r="B14" s="37" t="s">
        <v>224</v>
      </c>
      <c r="C14" s="37"/>
      <c r="D14" s="37"/>
      <c r="E14" s="37"/>
      <c r="F14" s="37"/>
      <c r="G14" s="37"/>
      <c r="H14" s="37"/>
      <c r="I14" s="37"/>
      <c r="J14" s="37"/>
      <c r="K14" s="37"/>
    </row>
    <row r="15" spans="2:11" s="4" customFormat="1" ht="29.25" customHeight="1" x14ac:dyDescent="0.35">
      <c r="B15" s="391" t="s">
        <v>262</v>
      </c>
      <c r="C15" s="392"/>
      <c r="D15" s="392"/>
      <c r="E15" s="392"/>
      <c r="F15" s="392"/>
      <c r="G15" s="392"/>
      <c r="H15" s="392"/>
      <c r="I15" s="392"/>
      <c r="J15" s="392"/>
      <c r="K15" s="37"/>
    </row>
    <row r="16" spans="2:11" s="4" customFormat="1" ht="29.5" customHeight="1" x14ac:dyDescent="0.35">
      <c r="B16" s="392" t="s">
        <v>263</v>
      </c>
      <c r="C16" s="393"/>
      <c r="D16" s="393"/>
      <c r="E16" s="393"/>
      <c r="F16" s="393"/>
      <c r="G16" s="393"/>
      <c r="H16" s="393"/>
      <c r="I16" s="393"/>
      <c r="J16" s="393"/>
      <c r="K16" s="37"/>
    </row>
    <row r="17" spans="2:11" s="37" customFormat="1" ht="12" customHeight="1" thickBot="1" x14ac:dyDescent="0.4">
      <c r="B17" s="69"/>
      <c r="C17" s="126"/>
      <c r="D17" s="126"/>
      <c r="E17" s="126"/>
      <c r="F17" s="126"/>
      <c r="G17" s="126"/>
      <c r="H17" s="70"/>
      <c r="I17" s="70"/>
      <c r="J17" s="70"/>
      <c r="K17" s="9"/>
    </row>
    <row r="18" spans="2:11" ht="32.25" customHeight="1" thickBot="1" x14ac:dyDescent="0.4">
      <c r="B18" s="188">
        <v>0</v>
      </c>
      <c r="C18" s="257" t="s">
        <v>264</v>
      </c>
      <c r="D18" s="257"/>
      <c r="E18" s="257"/>
      <c r="F18" s="257"/>
      <c r="G18" s="257"/>
      <c r="H18" s="257"/>
      <c r="I18" s="257"/>
      <c r="J18" s="258"/>
    </row>
    <row r="19" spans="2:11" s="9" customFormat="1" ht="11.5" customHeight="1" x14ac:dyDescent="0.35">
      <c r="C19" s="121"/>
      <c r="D19" s="121"/>
      <c r="E19" s="121"/>
      <c r="F19" s="121"/>
      <c r="G19" s="121"/>
      <c r="H19" s="121"/>
      <c r="I19" s="121"/>
      <c r="J19" s="121"/>
    </row>
    <row r="20" spans="2:11" ht="15.75" hidden="1" customHeight="1" x14ac:dyDescent="0.35">
      <c r="C20" s="121"/>
      <c r="D20" s="121"/>
      <c r="E20" s="121"/>
      <c r="F20" s="121"/>
      <c r="G20" s="121"/>
    </row>
    <row r="21" spans="2:11" ht="14.5" hidden="1" x14ac:dyDescent="0.35"/>
    <row r="22" spans="2:11" ht="14.5" hidden="1" x14ac:dyDescent="0.35"/>
    <row r="23" spans="2:11" ht="14.5" hidden="1" x14ac:dyDescent="0.35"/>
    <row r="24" spans="2:11" ht="14.5" hidden="1" x14ac:dyDescent="0.35"/>
    <row r="25" spans="2:11" ht="14.5" hidden="1" x14ac:dyDescent="0.35"/>
    <row r="26" spans="2:11" ht="14.5" hidden="1" x14ac:dyDescent="0.35"/>
    <row r="27" spans="2:11" ht="14.5" hidden="1" x14ac:dyDescent="0.35"/>
    <row r="28" spans="2:11" ht="14.5" hidden="1" x14ac:dyDescent="0.35"/>
    <row r="29" spans="2:11" ht="14.5" hidden="1" x14ac:dyDescent="0.35"/>
    <row r="30" spans="2:11" ht="14.5" hidden="1" x14ac:dyDescent="0.35"/>
    <row r="31" spans="2:11" ht="14.5" hidden="1" x14ac:dyDescent="0.35"/>
    <row r="32" spans="2:11" ht="14.5" hidden="1" x14ac:dyDescent="0.35"/>
    <row r="33" ht="14.5" hidden="1" x14ac:dyDescent="0.35"/>
    <row r="34" ht="14.5" hidden="1" x14ac:dyDescent="0.35"/>
    <row r="35" ht="14.5" hidden="1" x14ac:dyDescent="0.35"/>
    <row r="36" ht="14.5" hidden="1" x14ac:dyDescent="0.35"/>
    <row r="37" ht="14.5" hidden="1" x14ac:dyDescent="0.35"/>
    <row r="38" ht="14.5" hidden="1" x14ac:dyDescent="0.35"/>
    <row r="39" ht="14.5" hidden="1" x14ac:dyDescent="0.35"/>
    <row r="40" ht="14.5" hidden="1" x14ac:dyDescent="0.35"/>
    <row r="41" ht="14.5" hidden="1" x14ac:dyDescent="0.35"/>
    <row r="42" ht="14.5" hidden="1" x14ac:dyDescent="0.35"/>
    <row r="43" ht="14.5" hidden="1" x14ac:dyDescent="0.35"/>
  </sheetData>
  <sheetProtection algorithmName="SHA-512" hashValue="OJ3Lh3E8/6d4JkDajgEzupFUJrFwJObypVIQO2Oz1SSG7g5LeKAZcf5cGhjqRTeShaaTBg5v07d8tXWXM5kDrA==" saltValue="63eqKKnCeupkCqXIgXT37Q==" spinCount="100000" sheet="1" selectLockedCells="1"/>
  <mergeCells count="19">
    <mergeCell ref="C18:J18"/>
    <mergeCell ref="B2:J2"/>
    <mergeCell ref="B3:J3"/>
    <mergeCell ref="B8:J8"/>
    <mergeCell ref="B15:J15"/>
    <mergeCell ref="B16:J16"/>
    <mergeCell ref="B13:D13"/>
    <mergeCell ref="E13:H13"/>
    <mergeCell ref="B6:D6"/>
    <mergeCell ref="B7:J7"/>
    <mergeCell ref="B10:D10"/>
    <mergeCell ref="B11:D11"/>
    <mergeCell ref="B12:D12"/>
    <mergeCell ref="E10:H10"/>
    <mergeCell ref="E11:H11"/>
    <mergeCell ref="E12:H12"/>
    <mergeCell ref="B4:D4"/>
    <mergeCell ref="E4:I4"/>
    <mergeCell ref="B9:J9"/>
  </mergeCells>
  <conditionalFormatting sqref="B10:H12">
    <cfRule type="containsBlanks" dxfId="0" priority="4">
      <formula>LEN(TRIM(B10))=0</formula>
    </cfRule>
  </conditionalFormatting>
  <conditionalFormatting sqref="E10:H10">
    <cfRule type="expression" priority="3" stopIfTrue="1">
      <formula>E4="TX-607 Texas Balance of State (BoS) CoC"</formula>
    </cfRule>
  </conditionalFormatting>
  <conditionalFormatting sqref="E11:H11">
    <cfRule type="expression" priority="2" stopIfTrue="1">
      <formula>E4="TX-604 Waco/McLennan County CoC"</formula>
    </cfRule>
  </conditionalFormatting>
  <dataValidations count="3">
    <dataValidation type="list" allowBlank="1" showInputMessage="1" showErrorMessage="1" promptTitle="LACK OF SINGLE FAMILY ACTIVITES" prompt="Number of points requested under category &quot;LACK OF SINGLE FAMILY ACTIVITES WITHIN THE SERVICE AREA&quot;." sqref="WVH983058 IV18 SR18 ACN18 AMJ18 AWF18 BGB18 BPX18 BZT18 CJP18 CTL18 DDH18 DND18 DWZ18 EGV18 EQR18 FAN18 FKJ18 FUF18 GEB18 GNX18 GXT18 HHP18 HRL18 IBH18 ILD18 IUZ18 JEV18 JOR18 JYN18 KIJ18 KSF18 LCB18 LLX18 LVT18 MFP18 MPL18 MZH18 NJD18 NSZ18 OCV18 OMR18 OWN18 PGJ18 PQF18 QAB18 QJX18 QTT18 RDP18 RNL18 RXH18 SHD18 SQZ18 TAV18 TKR18 TUN18 UEJ18 UOF18 UYB18 VHX18 VRT18 WBP18 WLL18 WVH18 B65554 IV65554 SR65554 ACN65554 AMJ65554 AWF65554 BGB65554 BPX65554 BZT65554 CJP65554 CTL65554 DDH65554 DND65554 DWZ65554 EGV65554 EQR65554 FAN65554 FKJ65554 FUF65554 GEB65554 GNX65554 GXT65554 HHP65554 HRL65554 IBH65554 ILD65554 IUZ65554 JEV65554 JOR65554 JYN65554 KIJ65554 KSF65554 LCB65554 LLX65554 LVT65554 MFP65554 MPL65554 MZH65554 NJD65554 NSZ65554 OCV65554 OMR65554 OWN65554 PGJ65554 PQF65554 QAB65554 QJX65554 QTT65554 RDP65554 RNL65554 RXH65554 SHD65554 SQZ65554 TAV65554 TKR65554 TUN65554 UEJ65554 UOF65554 UYB65554 VHX65554 VRT65554 WBP65554 WLL65554 WVH65554 B131090 IV131090 SR131090 ACN131090 AMJ131090 AWF131090 BGB131090 BPX131090 BZT131090 CJP131090 CTL131090 DDH131090 DND131090 DWZ131090 EGV131090 EQR131090 FAN131090 FKJ131090 FUF131090 GEB131090 GNX131090 GXT131090 HHP131090 HRL131090 IBH131090 ILD131090 IUZ131090 JEV131090 JOR131090 JYN131090 KIJ131090 KSF131090 LCB131090 LLX131090 LVT131090 MFP131090 MPL131090 MZH131090 NJD131090 NSZ131090 OCV131090 OMR131090 OWN131090 PGJ131090 PQF131090 QAB131090 QJX131090 QTT131090 RDP131090 RNL131090 RXH131090 SHD131090 SQZ131090 TAV131090 TKR131090 TUN131090 UEJ131090 UOF131090 UYB131090 VHX131090 VRT131090 WBP131090 WLL131090 WVH131090 B196626 IV196626 SR196626 ACN196626 AMJ196626 AWF196626 BGB196626 BPX196626 BZT196626 CJP196626 CTL196626 DDH196626 DND196626 DWZ196626 EGV196626 EQR196626 FAN196626 FKJ196626 FUF196626 GEB196626 GNX196626 GXT196626 HHP196626 HRL196626 IBH196626 ILD196626 IUZ196626 JEV196626 JOR196626 JYN196626 KIJ196626 KSF196626 LCB196626 LLX196626 LVT196626 MFP196626 MPL196626 MZH196626 NJD196626 NSZ196626 OCV196626 OMR196626 OWN196626 PGJ196626 PQF196626 QAB196626 QJX196626 QTT196626 RDP196626 RNL196626 RXH196626 SHD196626 SQZ196626 TAV196626 TKR196626 TUN196626 UEJ196626 UOF196626 UYB196626 VHX196626 VRT196626 WBP196626 WLL196626 WVH196626 B262162 IV262162 SR262162 ACN262162 AMJ262162 AWF262162 BGB262162 BPX262162 BZT262162 CJP262162 CTL262162 DDH262162 DND262162 DWZ262162 EGV262162 EQR262162 FAN262162 FKJ262162 FUF262162 GEB262162 GNX262162 GXT262162 HHP262162 HRL262162 IBH262162 ILD262162 IUZ262162 JEV262162 JOR262162 JYN262162 KIJ262162 KSF262162 LCB262162 LLX262162 LVT262162 MFP262162 MPL262162 MZH262162 NJD262162 NSZ262162 OCV262162 OMR262162 OWN262162 PGJ262162 PQF262162 QAB262162 QJX262162 QTT262162 RDP262162 RNL262162 RXH262162 SHD262162 SQZ262162 TAV262162 TKR262162 TUN262162 UEJ262162 UOF262162 UYB262162 VHX262162 VRT262162 WBP262162 WLL262162 WVH262162 B327698 IV327698 SR327698 ACN327698 AMJ327698 AWF327698 BGB327698 BPX327698 BZT327698 CJP327698 CTL327698 DDH327698 DND327698 DWZ327698 EGV327698 EQR327698 FAN327698 FKJ327698 FUF327698 GEB327698 GNX327698 GXT327698 HHP327698 HRL327698 IBH327698 ILD327698 IUZ327698 JEV327698 JOR327698 JYN327698 KIJ327698 KSF327698 LCB327698 LLX327698 LVT327698 MFP327698 MPL327698 MZH327698 NJD327698 NSZ327698 OCV327698 OMR327698 OWN327698 PGJ327698 PQF327698 QAB327698 QJX327698 QTT327698 RDP327698 RNL327698 RXH327698 SHD327698 SQZ327698 TAV327698 TKR327698 TUN327698 UEJ327698 UOF327698 UYB327698 VHX327698 VRT327698 WBP327698 WLL327698 WVH327698 B393234 IV393234 SR393234 ACN393234 AMJ393234 AWF393234 BGB393234 BPX393234 BZT393234 CJP393234 CTL393234 DDH393234 DND393234 DWZ393234 EGV393234 EQR393234 FAN393234 FKJ393234 FUF393234 GEB393234 GNX393234 GXT393234 HHP393234 HRL393234 IBH393234 ILD393234 IUZ393234 JEV393234 JOR393234 JYN393234 KIJ393234 KSF393234 LCB393234 LLX393234 LVT393234 MFP393234 MPL393234 MZH393234 NJD393234 NSZ393234 OCV393234 OMR393234 OWN393234 PGJ393234 PQF393234 QAB393234 QJX393234 QTT393234 RDP393234 RNL393234 RXH393234 SHD393234 SQZ393234 TAV393234 TKR393234 TUN393234 UEJ393234 UOF393234 UYB393234 VHX393234 VRT393234 WBP393234 WLL393234 WVH393234 B458770 IV458770 SR458770 ACN458770 AMJ458770 AWF458770 BGB458770 BPX458770 BZT458770 CJP458770 CTL458770 DDH458770 DND458770 DWZ458770 EGV458770 EQR458770 FAN458770 FKJ458770 FUF458770 GEB458770 GNX458770 GXT458770 HHP458770 HRL458770 IBH458770 ILD458770 IUZ458770 JEV458770 JOR458770 JYN458770 KIJ458770 KSF458770 LCB458770 LLX458770 LVT458770 MFP458770 MPL458770 MZH458770 NJD458770 NSZ458770 OCV458770 OMR458770 OWN458770 PGJ458770 PQF458770 QAB458770 QJX458770 QTT458770 RDP458770 RNL458770 RXH458770 SHD458770 SQZ458770 TAV458770 TKR458770 TUN458770 UEJ458770 UOF458770 UYB458770 VHX458770 VRT458770 WBP458770 WLL458770 WVH458770 B524306 IV524306 SR524306 ACN524306 AMJ524306 AWF524306 BGB524306 BPX524306 BZT524306 CJP524306 CTL524306 DDH524306 DND524306 DWZ524306 EGV524306 EQR524306 FAN524306 FKJ524306 FUF524306 GEB524306 GNX524306 GXT524306 HHP524306 HRL524306 IBH524306 ILD524306 IUZ524306 JEV524306 JOR524306 JYN524306 KIJ524306 KSF524306 LCB524306 LLX524306 LVT524306 MFP524306 MPL524306 MZH524306 NJD524306 NSZ524306 OCV524306 OMR524306 OWN524306 PGJ524306 PQF524306 QAB524306 QJX524306 QTT524306 RDP524306 RNL524306 RXH524306 SHD524306 SQZ524306 TAV524306 TKR524306 TUN524306 UEJ524306 UOF524306 UYB524306 VHX524306 VRT524306 WBP524306 WLL524306 WVH524306 B589842 IV589842 SR589842 ACN589842 AMJ589842 AWF589842 BGB589842 BPX589842 BZT589842 CJP589842 CTL589842 DDH589842 DND589842 DWZ589842 EGV589842 EQR589842 FAN589842 FKJ589842 FUF589842 GEB589842 GNX589842 GXT589842 HHP589842 HRL589842 IBH589842 ILD589842 IUZ589842 JEV589842 JOR589842 JYN589842 KIJ589842 KSF589842 LCB589842 LLX589842 LVT589842 MFP589842 MPL589842 MZH589842 NJD589842 NSZ589842 OCV589842 OMR589842 OWN589842 PGJ589842 PQF589842 QAB589842 QJX589842 QTT589842 RDP589842 RNL589842 RXH589842 SHD589842 SQZ589842 TAV589842 TKR589842 TUN589842 UEJ589842 UOF589842 UYB589842 VHX589842 VRT589842 WBP589842 WLL589842 WVH589842 B655378 IV655378 SR655378 ACN655378 AMJ655378 AWF655378 BGB655378 BPX655378 BZT655378 CJP655378 CTL655378 DDH655378 DND655378 DWZ655378 EGV655378 EQR655378 FAN655378 FKJ655378 FUF655378 GEB655378 GNX655378 GXT655378 HHP655378 HRL655378 IBH655378 ILD655378 IUZ655378 JEV655378 JOR655378 JYN655378 KIJ655378 KSF655378 LCB655378 LLX655378 LVT655378 MFP655378 MPL655378 MZH655378 NJD655378 NSZ655378 OCV655378 OMR655378 OWN655378 PGJ655378 PQF655378 QAB655378 QJX655378 QTT655378 RDP655378 RNL655378 RXH655378 SHD655378 SQZ655378 TAV655378 TKR655378 TUN655378 UEJ655378 UOF655378 UYB655378 VHX655378 VRT655378 WBP655378 WLL655378 WVH655378 B720914 IV720914 SR720914 ACN720914 AMJ720914 AWF720914 BGB720914 BPX720914 BZT720914 CJP720914 CTL720914 DDH720914 DND720914 DWZ720914 EGV720914 EQR720914 FAN720914 FKJ720914 FUF720914 GEB720914 GNX720914 GXT720914 HHP720914 HRL720914 IBH720914 ILD720914 IUZ720914 JEV720914 JOR720914 JYN720914 KIJ720914 KSF720914 LCB720914 LLX720914 LVT720914 MFP720914 MPL720914 MZH720914 NJD720914 NSZ720914 OCV720914 OMR720914 OWN720914 PGJ720914 PQF720914 QAB720914 QJX720914 QTT720914 RDP720914 RNL720914 RXH720914 SHD720914 SQZ720914 TAV720914 TKR720914 TUN720914 UEJ720914 UOF720914 UYB720914 VHX720914 VRT720914 WBP720914 WLL720914 WVH720914 B786450 IV786450 SR786450 ACN786450 AMJ786450 AWF786450 BGB786450 BPX786450 BZT786450 CJP786450 CTL786450 DDH786450 DND786450 DWZ786450 EGV786450 EQR786450 FAN786450 FKJ786450 FUF786450 GEB786450 GNX786450 GXT786450 HHP786450 HRL786450 IBH786450 ILD786450 IUZ786450 JEV786450 JOR786450 JYN786450 KIJ786450 KSF786450 LCB786450 LLX786450 LVT786450 MFP786450 MPL786450 MZH786450 NJD786450 NSZ786450 OCV786450 OMR786450 OWN786450 PGJ786450 PQF786450 QAB786450 QJX786450 QTT786450 RDP786450 RNL786450 RXH786450 SHD786450 SQZ786450 TAV786450 TKR786450 TUN786450 UEJ786450 UOF786450 UYB786450 VHX786450 VRT786450 WBP786450 WLL786450 WVH786450 B851986 IV851986 SR851986 ACN851986 AMJ851986 AWF851986 BGB851986 BPX851986 BZT851986 CJP851986 CTL851986 DDH851986 DND851986 DWZ851986 EGV851986 EQR851986 FAN851986 FKJ851986 FUF851986 GEB851986 GNX851986 GXT851986 HHP851986 HRL851986 IBH851986 ILD851986 IUZ851986 JEV851986 JOR851986 JYN851986 KIJ851986 KSF851986 LCB851986 LLX851986 LVT851986 MFP851986 MPL851986 MZH851986 NJD851986 NSZ851986 OCV851986 OMR851986 OWN851986 PGJ851986 PQF851986 QAB851986 QJX851986 QTT851986 RDP851986 RNL851986 RXH851986 SHD851986 SQZ851986 TAV851986 TKR851986 TUN851986 UEJ851986 UOF851986 UYB851986 VHX851986 VRT851986 WBP851986 WLL851986 WVH851986 B917522 IV917522 SR917522 ACN917522 AMJ917522 AWF917522 BGB917522 BPX917522 BZT917522 CJP917522 CTL917522 DDH917522 DND917522 DWZ917522 EGV917522 EQR917522 FAN917522 FKJ917522 FUF917522 GEB917522 GNX917522 GXT917522 HHP917522 HRL917522 IBH917522 ILD917522 IUZ917522 JEV917522 JOR917522 JYN917522 KIJ917522 KSF917522 LCB917522 LLX917522 LVT917522 MFP917522 MPL917522 MZH917522 NJD917522 NSZ917522 OCV917522 OMR917522 OWN917522 PGJ917522 PQF917522 QAB917522 QJX917522 QTT917522 RDP917522 RNL917522 RXH917522 SHD917522 SQZ917522 TAV917522 TKR917522 TUN917522 UEJ917522 UOF917522 UYB917522 VHX917522 VRT917522 WBP917522 WLL917522 WVH917522 B983058 IV983058 SR983058 ACN983058 AMJ983058 AWF983058 BGB983058 BPX983058 BZT983058 CJP983058 CTL983058 DDH983058 DND983058 DWZ983058 EGV983058 EQR983058 FAN983058 FKJ983058 FUF983058 GEB983058 GNX983058 GXT983058 HHP983058 HRL983058 IBH983058 ILD983058 IUZ983058 JEV983058 JOR983058 JYN983058 KIJ983058 KSF983058 LCB983058 LLX983058 LVT983058 MFP983058 MPL983058 MZH983058 NJD983058 NSZ983058 OCV983058 OMR983058 OWN983058 PGJ983058 PQF983058 QAB983058 QJX983058 QTT983058 RDP983058 RNL983058 RXH983058 SHD983058 SQZ983058 TAV983058 TKR983058 TUN983058 UEJ983058 UOF983058 UYB983058 VHX983058 VRT983058 WBP983058 WLL983058" xr:uid="{00000000-0002-0000-0900-000000000000}">
      <formula1>"0,4,5"</formula1>
    </dataValidation>
    <dataValidation type="list" allowBlank="1" showInputMessage="1" showErrorMessage="1" promptTitle="POINTS SELECTION" prompt="Number of points requested under category &quot;PREVIOUSLY UNSERVED AREAS&quot;." sqref="B18" xr:uid="{00000000-0002-0000-0900-000001000000}">
      <formula1>"0,10"</formula1>
    </dataValidation>
    <dataValidation allowBlank="1" showInputMessage="1" showErrorMessage="1" sqref="E12" xr:uid="{00000000-0002-0000-0900-000002000000}"/>
  </dataValidations>
  <pageMargins left="0.25" right="0.25"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Title="Qualifying County" prompt="Qualifying county included in service area" xr:uid="{00000000-0002-0000-0900-000003000000}">
          <x14:formula1>
            <xm:f>Sheet1!$F$2:$F$162</xm:f>
          </x14:formula1>
          <xm:sqref>E10</xm:sqref>
        </x14:dataValidation>
        <x14:dataValidation type="list" allowBlank="1" showInputMessage="1" showErrorMessage="1" promptTitle="Qualifying County" prompt="Qualifying county included in service area" xr:uid="{00000000-0002-0000-0900-000004000000}">
          <x14:formula1>
            <xm:f>Sheet1!$D$2:$D$6</xm:f>
          </x14:formula1>
          <xm:sqref>E11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theme="0" tint="-0.499984740745262"/>
  </sheetPr>
  <dimension ref="A1:K33"/>
  <sheetViews>
    <sheetView showGridLines="0" showRowColHeaders="0" showRuler="0" showWhiteSpace="0" zoomScaleNormal="100" workbookViewId="0">
      <selection activeCell="H6" sqref="H6"/>
    </sheetView>
  </sheetViews>
  <sheetFormatPr defaultColWidth="0" defaultRowHeight="0" customHeight="1" zeroHeight="1" x14ac:dyDescent="0.35"/>
  <cols>
    <col min="1" max="1" width="2.1796875" style="5" customWidth="1"/>
    <col min="2" max="7" width="9.1796875" style="5" customWidth="1"/>
    <col min="8" max="8" width="24.81640625" style="5" customWidth="1"/>
    <col min="9" max="9" width="6.54296875" style="5" customWidth="1"/>
    <col min="10" max="10" width="0" style="5" hidden="1" customWidth="1"/>
    <col min="11" max="11" width="2.26953125" style="5" customWidth="1"/>
    <col min="12" max="16384" width="6.54296875" style="5" hidden="1"/>
  </cols>
  <sheetData>
    <row r="1" spans="2:11" ht="14.5" x14ac:dyDescent="0.35">
      <c r="B1" s="18" t="s">
        <v>265</v>
      </c>
    </row>
    <row r="2" spans="2:11" ht="15.5" x14ac:dyDescent="0.35">
      <c r="B2" s="403" t="s">
        <v>266</v>
      </c>
      <c r="C2" s="404"/>
      <c r="D2" s="404"/>
      <c r="E2" s="404"/>
      <c r="F2" s="404"/>
      <c r="G2" s="404"/>
      <c r="H2" s="404"/>
      <c r="I2" s="405"/>
      <c r="K2" s="13"/>
    </row>
    <row r="3" spans="2:11" ht="37.5" customHeight="1" x14ac:dyDescent="0.35">
      <c r="B3" s="406" t="s">
        <v>267</v>
      </c>
      <c r="C3" s="406"/>
      <c r="D3" s="406"/>
      <c r="E3" s="406"/>
      <c r="F3" s="406"/>
      <c r="G3" s="406"/>
      <c r="H3" s="406"/>
      <c r="I3" s="407"/>
      <c r="J3" s="131"/>
      <c r="K3" s="13"/>
    </row>
    <row r="4" spans="2:11" ht="21.75" customHeight="1" x14ac:dyDescent="0.35">
      <c r="B4" s="406" t="s">
        <v>268</v>
      </c>
      <c r="C4" s="406"/>
      <c r="D4" s="406"/>
      <c r="E4" s="406"/>
      <c r="F4" s="406"/>
      <c r="G4" s="406"/>
      <c r="H4" s="406"/>
      <c r="I4" s="406"/>
      <c r="J4" s="131"/>
    </row>
    <row r="5" spans="2:11" ht="29" x14ac:dyDescent="0.35">
      <c r="B5" s="12" t="s">
        <v>269</v>
      </c>
      <c r="C5" s="408" t="s">
        <v>270</v>
      </c>
      <c r="D5" s="409"/>
      <c r="E5" s="409"/>
      <c r="F5" s="409"/>
      <c r="G5" s="410"/>
      <c r="H5" s="12" t="s">
        <v>271</v>
      </c>
      <c r="I5" s="12" t="s">
        <v>272</v>
      </c>
    </row>
    <row r="6" spans="2:11" ht="14.5" x14ac:dyDescent="0.35">
      <c r="B6" s="414">
        <v>1</v>
      </c>
      <c r="C6" s="411" t="s">
        <v>273</v>
      </c>
      <c r="D6" s="412"/>
      <c r="E6" s="412"/>
      <c r="F6" s="412"/>
      <c r="G6" s="413"/>
      <c r="H6" s="170"/>
      <c r="I6" s="12">
        <f>'2-1 Homeless Participation'!B12</f>
        <v>0</v>
      </c>
    </row>
    <row r="7" spans="2:11" ht="22.5" customHeight="1" x14ac:dyDescent="0.35">
      <c r="B7" s="415"/>
      <c r="C7" s="416" t="s">
        <v>274</v>
      </c>
      <c r="D7" s="245"/>
      <c r="E7" s="245"/>
      <c r="F7" s="245"/>
      <c r="G7" s="417"/>
      <c r="H7" s="171"/>
      <c r="I7" s="12">
        <f>'2-1 Homeless Participation'!B18</f>
        <v>0</v>
      </c>
      <c r="J7" s="9" t="s">
        <v>275</v>
      </c>
    </row>
    <row r="8" spans="2:11" ht="17.25" customHeight="1" x14ac:dyDescent="0.35">
      <c r="B8" s="132">
        <v>2</v>
      </c>
      <c r="C8" s="418" t="s">
        <v>276</v>
      </c>
      <c r="D8" s="412"/>
      <c r="E8" s="412"/>
      <c r="F8" s="412"/>
      <c r="G8" s="413"/>
      <c r="H8" s="41"/>
      <c r="I8" s="12">
        <f>'2-2 Org Experience'!B25</f>
        <v>0</v>
      </c>
      <c r="J8" s="9" t="s">
        <v>277</v>
      </c>
    </row>
    <row r="9" spans="2:11" ht="17.25" customHeight="1" x14ac:dyDescent="0.35">
      <c r="B9" s="10"/>
      <c r="C9" s="418" t="s">
        <v>278</v>
      </c>
      <c r="D9" s="412"/>
      <c r="E9" s="412"/>
      <c r="F9" s="412"/>
      <c r="G9" s="413"/>
      <c r="H9" s="41"/>
      <c r="I9" s="11"/>
      <c r="J9" s="9" t="s">
        <v>279</v>
      </c>
    </row>
    <row r="10" spans="2:11" ht="18" customHeight="1" x14ac:dyDescent="0.35">
      <c r="B10" s="10">
        <v>3</v>
      </c>
      <c r="C10" s="411" t="s">
        <v>280</v>
      </c>
      <c r="D10" s="412"/>
      <c r="E10" s="412"/>
      <c r="F10" s="412"/>
      <c r="G10" s="413"/>
      <c r="H10" s="41"/>
      <c r="I10" s="12">
        <f>'2-3 Prior Expenditures'!B17</f>
        <v>0</v>
      </c>
    </row>
    <row r="11" spans="2:11" ht="16.5" customHeight="1" x14ac:dyDescent="0.35">
      <c r="B11" s="132">
        <v>4</v>
      </c>
      <c r="C11" s="411" t="s">
        <v>281</v>
      </c>
      <c r="D11" s="412"/>
      <c r="E11" s="412"/>
      <c r="F11" s="412"/>
      <c r="G11" s="413"/>
      <c r="H11" s="41"/>
      <c r="I11" s="12">
        <f>'2-4 Previous Outcomes'!B33</f>
        <v>0</v>
      </c>
    </row>
    <row r="12" spans="2:11" ht="17.25" customHeight="1" x14ac:dyDescent="0.35">
      <c r="B12" s="132">
        <v>5</v>
      </c>
      <c r="C12" s="418" t="s">
        <v>282</v>
      </c>
      <c r="D12" s="412"/>
      <c r="E12" s="412"/>
      <c r="F12" s="412"/>
      <c r="G12" s="413"/>
      <c r="H12" s="41"/>
      <c r="I12" s="42">
        <f>'2-5 Monitoring Results'!B16</f>
        <v>0</v>
      </c>
    </row>
    <row r="13" spans="2:11" ht="18" customHeight="1" x14ac:dyDescent="0.35">
      <c r="B13" s="125">
        <v>6</v>
      </c>
      <c r="C13" s="411" t="s">
        <v>283</v>
      </c>
      <c r="D13" s="418"/>
      <c r="E13" s="418"/>
      <c r="F13" s="418"/>
      <c r="G13" s="422"/>
      <c r="H13" s="41"/>
      <c r="I13" s="12">
        <f>'2-6 Priority Communities'!B15</f>
        <v>0</v>
      </c>
    </row>
    <row r="14" spans="2:11" ht="18" customHeight="1" x14ac:dyDescent="0.35">
      <c r="B14" s="132">
        <v>7</v>
      </c>
      <c r="C14" s="418" t="s">
        <v>284</v>
      </c>
      <c r="D14" s="412"/>
      <c r="E14" s="412"/>
      <c r="F14" s="412"/>
      <c r="G14" s="413"/>
      <c r="H14" s="41"/>
      <c r="I14" s="12">
        <f>'2-7 Unserved Areas'!B18</f>
        <v>0</v>
      </c>
    </row>
    <row r="15" spans="2:11" ht="15" customHeight="1" x14ac:dyDescent="0.35">
      <c r="B15" s="419" t="s">
        <v>285</v>
      </c>
      <c r="C15" s="420"/>
      <c r="D15" s="420"/>
      <c r="E15" s="420"/>
      <c r="F15" s="420"/>
      <c r="G15" s="420"/>
      <c r="H15" s="421"/>
      <c r="I15" s="103">
        <f>SUM(I6:I14)</f>
        <v>0</v>
      </c>
    </row>
    <row r="16" spans="2:11" ht="13" customHeight="1" x14ac:dyDescent="0.35"/>
    <row r="17" ht="14.5" hidden="1" x14ac:dyDescent="0.35"/>
    <row r="18" ht="14.5" hidden="1" x14ac:dyDescent="0.35"/>
    <row r="19" ht="14.5" hidden="1" x14ac:dyDescent="0.35"/>
    <row r="20" ht="7.5" hidden="1" customHeight="1" x14ac:dyDescent="0.35"/>
    <row r="21" ht="14.5" hidden="1" x14ac:dyDescent="0.35"/>
    <row r="22" ht="14.5" hidden="1" x14ac:dyDescent="0.35"/>
    <row r="23" ht="14.5" hidden="1" x14ac:dyDescent="0.35"/>
    <row r="24" ht="14.5" hidden="1" x14ac:dyDescent="0.35"/>
    <row r="25" ht="14.5" hidden="1" x14ac:dyDescent="0.35"/>
    <row r="26" ht="14.5" hidden="1" x14ac:dyDescent="0.35"/>
    <row r="27" ht="14.5" hidden="1" x14ac:dyDescent="0.35"/>
    <row r="28" ht="14.5" hidden="1" x14ac:dyDescent="0.35"/>
    <row r="29" ht="14.5" hidden="1" x14ac:dyDescent="0.35"/>
    <row r="30" ht="14.5" hidden="1" x14ac:dyDescent="0.35"/>
    <row r="31" ht="14.5" hidden="1" x14ac:dyDescent="0.35"/>
    <row r="32" ht="15" hidden="1" customHeight="1" x14ac:dyDescent="0.35"/>
    <row r="33" ht="15" hidden="1" customHeight="1" x14ac:dyDescent="0.35"/>
  </sheetData>
  <sheetProtection algorithmName="SHA-512" hashValue="wifUWTdRXZ1m2nBYQoyfAw0YX+e7YjpsF4my001I5ZI6zLU7f73gV5WOGIAHriNar4U21Pt5cjuQAuIse9QHiQ==" saltValue="rVLIzM5oBFHFXoa8l8Lz9g==" spinCount="100000" sheet="1" objects="1" scenarios="1" selectLockedCells="1"/>
  <mergeCells count="15">
    <mergeCell ref="C8:G8"/>
    <mergeCell ref="B15:H15"/>
    <mergeCell ref="C13:G13"/>
    <mergeCell ref="C14:G14"/>
    <mergeCell ref="C9:G9"/>
    <mergeCell ref="C10:G10"/>
    <mergeCell ref="C11:G11"/>
    <mergeCell ref="C12:G12"/>
    <mergeCell ref="B2:I2"/>
    <mergeCell ref="B3:I3"/>
    <mergeCell ref="B4:I4"/>
    <mergeCell ref="C5:G5"/>
    <mergeCell ref="C6:G6"/>
    <mergeCell ref="B6:B7"/>
    <mergeCell ref="C7:G7"/>
  </mergeCells>
  <dataValidations xWindow="746" yWindow="655" count="8">
    <dataValidation type="list" allowBlank="1" showInputMessage="1" showErrorMessage="1" prompt="Previously Unserved Areas Complete" sqref="H14" xr:uid="{00000000-0002-0000-0A00-000000000000}">
      <formula1>$J$7:$J$9</formula1>
    </dataValidation>
    <dataValidation type="list" allowBlank="1" showInputMessage="1" showErrorMessage="1" prompt="Priority for Certain Communities Complete" sqref="H13" xr:uid="{00000000-0002-0000-0A00-000001000000}">
      <formula1>$J$7:$J$9</formula1>
    </dataValidation>
    <dataValidation type="list" allowBlank="1" showInputMessage="1" showErrorMessage="1" prompt="Monitoring Reports Complete" sqref="H12" xr:uid="{00000000-0002-0000-0A00-000002000000}">
      <formula1>$J$7:$J$9</formula1>
    </dataValidation>
    <dataValidation type="list" allowBlank="1" showInputMessage="1" showErrorMessage="1" prompt="Previous ESG Reporting and Outcomes Complete" sqref="H11" xr:uid="{00000000-0002-0000-0A00-000003000000}">
      <formula1>$J$7:$J$9</formula1>
    </dataValidation>
    <dataValidation type="list" allowBlank="1" showInputMessage="1" showErrorMessage="1" prompt="Previous Expenditure Complete" sqref="H10" xr:uid="{00000000-0002-0000-0A00-000004000000}">
      <formula1>$J$7:$J$9</formula1>
    </dataValidation>
    <dataValidation type="list" allowBlank="1" showInputMessage="1" showErrorMessage="1" prompt="Support Documentation Complete" sqref="H9" xr:uid="{00000000-0002-0000-0A00-000005000000}">
      <formula1>$J$7:$J$9</formula1>
    </dataValidation>
    <dataValidation type="list" allowBlank="1" showInputMessage="1" showErrorMessage="1" prompt="Organizational or Management Experience Complete" sqref="H8" xr:uid="{00000000-0002-0000-0A00-000006000000}">
      <formula1>$J$7:$J$9</formula1>
    </dataValidation>
    <dataValidation type="list" allowBlank="1" showInputMessage="1" showErrorMessage="1" prompt="Homeless Participation Complete" sqref="H6:H7" xr:uid="{00000000-0002-0000-0A00-000007000000}">
      <formula1>$J$7:$J$9</formula1>
    </dataValidation>
  </dataValidations>
  <pageMargins left="0.25" right="0.25"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theme="0" tint="-0.499984740745262"/>
  </sheetPr>
  <dimension ref="A1:DK2"/>
  <sheetViews>
    <sheetView workbookViewId="0">
      <selection activeCell="DG32" sqref="DG32"/>
    </sheetView>
  </sheetViews>
  <sheetFormatPr defaultRowHeight="14.5" x14ac:dyDescent="0.35"/>
  <cols>
    <col min="15" max="15" width="17" style="75" bestFit="1" customWidth="1"/>
    <col min="20" max="20" width="9.1796875" style="75"/>
    <col min="25" max="25" width="9.1796875" style="75"/>
    <col min="67" max="67" width="15.81640625" style="75" bestFit="1" customWidth="1"/>
    <col min="68" max="68" width="15.453125" style="75" bestFit="1" customWidth="1"/>
    <col min="69" max="69" width="11.453125" bestFit="1" customWidth="1"/>
    <col min="70" max="70" width="16.1796875" bestFit="1" customWidth="1"/>
    <col min="71" max="71" width="14.1796875" bestFit="1" customWidth="1"/>
    <col min="72" max="72" width="16.1796875" bestFit="1" customWidth="1"/>
    <col min="73" max="73" width="13.1796875" bestFit="1" customWidth="1"/>
    <col min="74" max="74" width="17.1796875" bestFit="1" customWidth="1"/>
    <col min="75" max="75" width="14.81640625" bestFit="1" customWidth="1"/>
    <col min="76" max="76" width="13.1796875" bestFit="1" customWidth="1"/>
    <col min="77" max="77" width="15.54296875" bestFit="1" customWidth="1"/>
    <col min="78" max="78" width="13.81640625" bestFit="1" customWidth="1"/>
    <col min="79" max="79" width="11.453125" bestFit="1" customWidth="1"/>
    <col min="80" max="80" width="14.81640625" bestFit="1" customWidth="1"/>
    <col min="81" max="81" width="16.81640625" bestFit="1" customWidth="1"/>
    <col min="82" max="82" width="16.1796875" bestFit="1" customWidth="1"/>
    <col min="83" max="83" width="15.54296875" bestFit="1" customWidth="1"/>
    <col min="84" max="84" width="16.1796875" bestFit="1" customWidth="1"/>
    <col min="85" max="86" width="14.1796875" bestFit="1" customWidth="1"/>
    <col min="87" max="87" width="16.1796875" bestFit="1" customWidth="1"/>
    <col min="88" max="89" width="14.81640625" bestFit="1" customWidth="1"/>
    <col min="90" max="90" width="13.1796875" bestFit="1" customWidth="1"/>
    <col min="91" max="91" width="15.453125" bestFit="1" customWidth="1"/>
    <col min="92" max="92" width="11.81640625" bestFit="1" customWidth="1"/>
    <col min="93" max="93" width="14.54296875" bestFit="1" customWidth="1"/>
    <col min="94" max="94" width="18.1796875" bestFit="1" customWidth="1"/>
    <col min="95" max="95" width="12.1796875" bestFit="1" customWidth="1"/>
    <col min="96" max="96" width="14" bestFit="1" customWidth="1"/>
    <col min="97" max="97" width="14.1796875" bestFit="1" customWidth="1"/>
    <col min="98" max="98" width="16.453125" bestFit="1" customWidth="1"/>
    <col min="99" max="99" width="12.81640625" bestFit="1" customWidth="1"/>
    <col min="100" max="100" width="13.453125" bestFit="1" customWidth="1"/>
    <col min="101" max="101" width="14.54296875" bestFit="1" customWidth="1"/>
    <col min="102" max="102" width="15.1796875" bestFit="1" customWidth="1"/>
    <col min="103" max="103" width="13.54296875" bestFit="1" customWidth="1"/>
    <col min="104" max="104" width="14" bestFit="1" customWidth="1"/>
    <col min="105" max="105" width="13.81640625" bestFit="1" customWidth="1"/>
  </cols>
  <sheetData>
    <row r="1" spans="1:115" x14ac:dyDescent="0.35">
      <c r="A1" t="s">
        <v>286</v>
      </c>
      <c r="B1" t="s">
        <v>287</v>
      </c>
      <c r="C1" t="s">
        <v>288</v>
      </c>
      <c r="D1" t="s">
        <v>289</v>
      </c>
      <c r="E1" t="s">
        <v>290</v>
      </c>
      <c r="F1" t="s">
        <v>291</v>
      </c>
      <c r="G1" t="s">
        <v>292</v>
      </c>
      <c r="H1" t="s">
        <v>293</v>
      </c>
      <c r="I1" t="s">
        <v>294</v>
      </c>
      <c r="J1" t="s">
        <v>295</v>
      </c>
      <c r="K1" t="s">
        <v>296</v>
      </c>
      <c r="L1" t="s">
        <v>297</v>
      </c>
      <c r="M1" t="s">
        <v>298</v>
      </c>
      <c r="N1" t="s">
        <v>299</v>
      </c>
      <c r="O1" s="75" t="s">
        <v>300</v>
      </c>
      <c r="P1" t="s">
        <v>301</v>
      </c>
      <c r="Q1" t="s">
        <v>302</v>
      </c>
      <c r="R1" t="s">
        <v>303</v>
      </c>
      <c r="S1" t="s">
        <v>304</v>
      </c>
      <c r="T1" s="75" t="s">
        <v>305</v>
      </c>
      <c r="U1" t="s">
        <v>306</v>
      </c>
      <c r="V1" t="s">
        <v>307</v>
      </c>
      <c r="W1" t="s">
        <v>308</v>
      </c>
      <c r="X1" s="75" t="s">
        <v>309</v>
      </c>
      <c r="Y1" t="s">
        <v>310</v>
      </c>
      <c r="Z1" t="s">
        <v>311</v>
      </c>
      <c r="AA1" t="s">
        <v>312</v>
      </c>
      <c r="AB1" t="s">
        <v>313</v>
      </c>
      <c r="AC1" t="s">
        <v>314</v>
      </c>
      <c r="AD1" t="s">
        <v>315</v>
      </c>
      <c r="AE1" t="s">
        <v>316</v>
      </c>
      <c r="AF1" t="s">
        <v>317</v>
      </c>
      <c r="AG1" t="s">
        <v>318</v>
      </c>
      <c r="AH1" t="s">
        <v>319</v>
      </c>
      <c r="AI1" t="s">
        <v>320</v>
      </c>
      <c r="AJ1" t="s">
        <v>321</v>
      </c>
      <c r="AK1" t="s">
        <v>322</v>
      </c>
      <c r="AL1" t="s">
        <v>323</v>
      </c>
      <c r="AM1" t="s">
        <v>324</v>
      </c>
      <c r="AN1" t="s">
        <v>325</v>
      </c>
      <c r="AO1" t="s">
        <v>326</v>
      </c>
      <c r="AP1" t="s">
        <v>327</v>
      </c>
      <c r="AQ1" t="s">
        <v>328</v>
      </c>
      <c r="AR1" t="s">
        <v>329</v>
      </c>
      <c r="AS1" t="s">
        <v>330</v>
      </c>
      <c r="AT1" t="s">
        <v>331</v>
      </c>
      <c r="AU1" t="s">
        <v>332</v>
      </c>
      <c r="AV1" t="s">
        <v>333</v>
      </c>
      <c r="AW1" t="s">
        <v>334</v>
      </c>
      <c r="AX1" t="s">
        <v>335</v>
      </c>
      <c r="AY1" t="s">
        <v>336</v>
      </c>
      <c r="AZ1" t="s">
        <v>337</v>
      </c>
      <c r="BA1" t="s">
        <v>338</v>
      </c>
      <c r="BB1" t="s">
        <v>339</v>
      </c>
      <c r="BC1" t="s">
        <v>340</v>
      </c>
      <c r="BD1" t="s">
        <v>341</v>
      </c>
      <c r="BE1" t="s">
        <v>342</v>
      </c>
      <c r="BF1" t="s">
        <v>343</v>
      </c>
      <c r="BG1" t="s">
        <v>344</v>
      </c>
      <c r="BH1" t="s">
        <v>345</v>
      </c>
      <c r="BI1" t="s">
        <v>346</v>
      </c>
      <c r="BJ1" t="s">
        <v>347</v>
      </c>
      <c r="BK1" t="s">
        <v>348</v>
      </c>
      <c r="BL1" t="s">
        <v>349</v>
      </c>
      <c r="BM1" t="s">
        <v>350</v>
      </c>
      <c r="BN1" t="s">
        <v>351</v>
      </c>
      <c r="BO1" s="77" t="s">
        <v>352</v>
      </c>
      <c r="BP1" s="77" t="s">
        <v>353</v>
      </c>
      <c r="BQ1" t="s">
        <v>354</v>
      </c>
      <c r="BR1" t="s">
        <v>355</v>
      </c>
      <c r="BS1" t="s">
        <v>356</v>
      </c>
      <c r="BT1" t="s">
        <v>357</v>
      </c>
      <c r="BU1" s="77" t="s">
        <v>358</v>
      </c>
      <c r="BV1" t="s">
        <v>359</v>
      </c>
      <c r="BW1" t="s">
        <v>360</v>
      </c>
      <c r="BX1" t="s">
        <v>361</v>
      </c>
      <c r="BY1" t="s">
        <v>362</v>
      </c>
      <c r="BZ1" t="s">
        <v>363</v>
      </c>
      <c r="CA1" t="s">
        <v>364</v>
      </c>
      <c r="CB1" t="s">
        <v>365</v>
      </c>
      <c r="CC1" t="s">
        <v>366</v>
      </c>
      <c r="CD1" t="s">
        <v>367</v>
      </c>
      <c r="CE1" t="s">
        <v>368</v>
      </c>
      <c r="CF1" t="s">
        <v>369</v>
      </c>
      <c r="CG1" t="s">
        <v>370</v>
      </c>
      <c r="CH1" t="s">
        <v>371</v>
      </c>
      <c r="CI1" t="s">
        <v>372</v>
      </c>
      <c r="CJ1" s="77" t="s">
        <v>373</v>
      </c>
      <c r="CK1" t="s">
        <v>374</v>
      </c>
      <c r="CL1" t="s">
        <v>375</v>
      </c>
      <c r="CM1" t="s">
        <v>376</v>
      </c>
      <c r="CN1" t="s">
        <v>377</v>
      </c>
      <c r="CO1" t="s">
        <v>378</v>
      </c>
      <c r="CP1" t="s">
        <v>379</v>
      </c>
      <c r="CQ1" t="s">
        <v>380</v>
      </c>
      <c r="CR1" t="s">
        <v>381</v>
      </c>
      <c r="CS1" t="s">
        <v>382</v>
      </c>
      <c r="CT1" t="s">
        <v>383</v>
      </c>
      <c r="CU1" s="77" t="s">
        <v>384</v>
      </c>
      <c r="CV1" t="s">
        <v>385</v>
      </c>
      <c r="CW1" t="s">
        <v>386</v>
      </c>
      <c r="CX1" s="77" t="s">
        <v>387</v>
      </c>
      <c r="CY1" s="77" t="s">
        <v>388</v>
      </c>
      <c r="CZ1" t="s">
        <v>389</v>
      </c>
      <c r="DA1" t="s">
        <v>390</v>
      </c>
      <c r="DB1" t="s">
        <v>391</v>
      </c>
      <c r="DC1" t="s">
        <v>392</v>
      </c>
      <c r="DD1" t="s">
        <v>393</v>
      </c>
      <c r="DE1" t="s">
        <v>394</v>
      </c>
      <c r="DF1" t="s">
        <v>395</v>
      </c>
      <c r="DG1" t="s">
        <v>396</v>
      </c>
      <c r="DH1" t="s">
        <v>397</v>
      </c>
      <c r="DI1" t="s">
        <v>398</v>
      </c>
      <c r="DJ1" t="s">
        <v>399</v>
      </c>
      <c r="DK1" t="s">
        <v>400</v>
      </c>
    </row>
    <row r="2" spans="1:115" x14ac:dyDescent="0.35">
      <c r="A2" s="59">
        <f>'2-1 Homeless Participation'!E3</f>
        <v>0</v>
      </c>
      <c r="B2" s="59">
        <f>'2-1 Homeless Participation'!E4</f>
        <v>0</v>
      </c>
      <c r="C2">
        <f>'2-1 Homeless Participation'!G7</f>
        <v>0</v>
      </c>
      <c r="D2" s="61">
        <f>'2-1 Homeless Participation'!G8</f>
        <v>0</v>
      </c>
      <c r="E2" s="61">
        <f>'2-1 Homeless Participation'!I8</f>
        <v>0</v>
      </c>
      <c r="F2">
        <f>'2-1 Homeless Participation'!D9</f>
        <v>0</v>
      </c>
      <c r="G2" s="60">
        <f>'2-1 Homeless Participation'!B12</f>
        <v>0</v>
      </c>
      <c r="H2">
        <f>'2-1 Homeless Participation'!G14</f>
        <v>0</v>
      </c>
      <c r="I2" s="61">
        <f>'2-1 Homeless Participation'!G15</f>
        <v>0</v>
      </c>
      <c r="J2" s="61">
        <f>'2-1 Homeless Participation'!I15</f>
        <v>0</v>
      </c>
      <c r="K2">
        <f>'2-1 Homeless Participation'!D16</f>
        <v>0</v>
      </c>
      <c r="L2" s="60">
        <f>'2-1 Homeless Participation'!B18</f>
        <v>0</v>
      </c>
      <c r="M2">
        <f>'2-2 Org Experience'!B25</f>
        <v>0</v>
      </c>
      <c r="N2" s="62">
        <f>'2-3 Prior Expenditures'!E7</f>
        <v>0</v>
      </c>
      <c r="O2" s="76">
        <f>'2-3 Prior Expenditures'!E8</f>
        <v>0</v>
      </c>
      <c r="P2" s="63">
        <f>'2-3 Prior Expenditures'!E9</f>
        <v>0</v>
      </c>
      <c r="Q2" s="63">
        <f>'2-3 Prior Expenditures'!E10</f>
        <v>0</v>
      </c>
      <c r="R2" s="63">
        <f>'2-3 Prior Expenditures'!E12</f>
        <v>0</v>
      </c>
      <c r="S2" s="62">
        <f>'2-3 Prior Expenditures'!H7</f>
        <v>0</v>
      </c>
      <c r="T2" s="76">
        <f>'2-3 Prior Expenditures'!H8</f>
        <v>0</v>
      </c>
      <c r="U2" s="63">
        <f>'2-3 Prior Expenditures'!H9</f>
        <v>0</v>
      </c>
      <c r="V2" s="63">
        <f>'2-3 Prior Expenditures'!H10</f>
        <v>0</v>
      </c>
      <c r="W2" s="63">
        <f>'2-3 Prior Expenditures'!H12</f>
        <v>0</v>
      </c>
      <c r="X2" s="62">
        <f>'2-3 Prior Expenditures'!K7</f>
        <v>0</v>
      </c>
      <c r="Y2" s="76">
        <f>'2-3 Prior Expenditures'!K8</f>
        <v>0</v>
      </c>
      <c r="Z2" s="63">
        <f>'2-3 Prior Expenditures'!K9</f>
        <v>0</v>
      </c>
      <c r="AA2" s="63">
        <f>'2-3 Prior Expenditures'!K10</f>
        <v>0</v>
      </c>
      <c r="AB2" s="63">
        <f>'2-3 Prior Expenditures'!K12</f>
        <v>0</v>
      </c>
      <c r="AC2" s="62">
        <f>'2-3 Prior Expenditures'!B17</f>
        <v>0</v>
      </c>
      <c r="AD2">
        <f>'2-4 Previous Outcomes'!B7</f>
        <v>0</v>
      </c>
      <c r="AE2">
        <f>'2-4 Previous Outcomes'!L7</f>
        <v>0</v>
      </c>
      <c r="AF2">
        <f>'2-4 Previous Outcomes'!B8</f>
        <v>0</v>
      </c>
      <c r="AG2">
        <f>'2-4 Previous Outcomes'!L8</f>
        <v>0</v>
      </c>
      <c r="AH2">
        <f>'2-4 Previous Outcomes'!B9</f>
        <v>0</v>
      </c>
      <c r="AI2">
        <f>'2-4 Previous Outcomes'!L9</f>
        <v>0</v>
      </c>
      <c r="AJ2">
        <f>'2-4 Previous Outcomes'!B10</f>
        <v>0</v>
      </c>
      <c r="AK2">
        <f>'2-4 Previous Outcomes'!L10</f>
        <v>0</v>
      </c>
      <c r="AL2">
        <f>'2-4 Previous Outcomes'!E13</f>
        <v>0</v>
      </c>
      <c r="AM2">
        <f>'2-4 Previous Outcomes'!H13</f>
        <v>0</v>
      </c>
      <c r="AN2">
        <f>'2-4 Previous Outcomes'!K13</f>
        <v>0</v>
      </c>
      <c r="AO2" s="64">
        <f>'2-4 Previous Outcomes'!E17</f>
        <v>0</v>
      </c>
      <c r="AP2" s="64">
        <f>'2-4 Previous Outcomes'!F17</f>
        <v>0</v>
      </c>
      <c r="AQ2" s="64">
        <f>'2-4 Previous Outcomes'!H17</f>
        <v>0</v>
      </c>
      <c r="AR2" s="64">
        <f>'2-4 Previous Outcomes'!I17</f>
        <v>0</v>
      </c>
      <c r="AS2" s="64">
        <f>'2-4 Previous Outcomes'!K17</f>
        <v>0</v>
      </c>
      <c r="AT2" s="64">
        <f>'2-4 Previous Outcomes'!L17</f>
        <v>0</v>
      </c>
      <c r="AU2" s="64">
        <f>'2-4 Previous Outcomes'!E21</f>
        <v>0</v>
      </c>
      <c r="AV2" s="64">
        <f>'2-4 Previous Outcomes'!F21</f>
        <v>0</v>
      </c>
      <c r="AW2" s="64">
        <f>'2-4 Previous Outcomes'!H21</f>
        <v>0</v>
      </c>
      <c r="AX2" s="64">
        <f>'2-4 Previous Outcomes'!I21</f>
        <v>0</v>
      </c>
      <c r="AY2" s="64">
        <f>'2-4 Previous Outcomes'!K21</f>
        <v>0</v>
      </c>
      <c r="AZ2" s="64">
        <f>'2-4 Previous Outcomes'!L21</f>
        <v>0</v>
      </c>
      <c r="BA2" s="64">
        <f>'2-4 Previous Outcomes'!E25</f>
        <v>0</v>
      </c>
      <c r="BB2" s="64">
        <f>'2-4 Previous Outcomes'!F25</f>
        <v>0</v>
      </c>
      <c r="BC2" s="64">
        <f>'2-4 Previous Outcomes'!H25</f>
        <v>0</v>
      </c>
      <c r="BD2" s="64">
        <f>'2-4 Previous Outcomes'!I25</f>
        <v>0</v>
      </c>
      <c r="BE2" s="64">
        <f>'2-4 Previous Outcomes'!K25</f>
        <v>0</v>
      </c>
      <c r="BF2" s="64">
        <f>'2-4 Previous Outcomes'!L25</f>
        <v>0</v>
      </c>
      <c r="BG2" s="64">
        <f>'2-4 Previous Outcomes'!E29</f>
        <v>0</v>
      </c>
      <c r="BH2" s="64">
        <f>'2-4 Previous Outcomes'!F29</f>
        <v>0</v>
      </c>
      <c r="BI2" s="64">
        <f>'2-4 Previous Outcomes'!H29</f>
        <v>0</v>
      </c>
      <c r="BJ2" s="64">
        <f>'2-4 Previous Outcomes'!I29</f>
        <v>0</v>
      </c>
      <c r="BK2" s="64">
        <f>'2-4 Previous Outcomes'!K29</f>
        <v>0</v>
      </c>
      <c r="BL2" s="64">
        <f>'2-4 Previous Outcomes'!L29</f>
        <v>0</v>
      </c>
      <c r="BM2">
        <f>'2-4 Previous Outcomes'!B33</f>
        <v>0</v>
      </c>
      <c r="BN2">
        <f>'2-5 Monitoring Results'!B16</f>
        <v>0</v>
      </c>
      <c r="BO2" s="75">
        <f>'2-6 Priority Communitiesold'!A7</f>
        <v>0</v>
      </c>
      <c r="BP2" s="75">
        <f>'2-6 Priority Communitiesold'!A8</f>
        <v>0</v>
      </c>
      <c r="BQ2">
        <f>'2-6 Priority Communitiesold'!A9</f>
        <v>0</v>
      </c>
      <c r="BR2">
        <f>'2-6 Priority Communitiesold'!A10</f>
        <v>0</v>
      </c>
      <c r="BS2">
        <f>'2-6 Priority Communitiesold'!A11</f>
        <v>0</v>
      </c>
      <c r="BT2">
        <f>'2-6 Priority Communitiesold'!A12</f>
        <v>0</v>
      </c>
      <c r="BU2">
        <f>'2-6 Priority Communitiesold'!A13</f>
        <v>0</v>
      </c>
      <c r="BV2">
        <f>'2-6 Priority Communitiesold'!A14</f>
        <v>0</v>
      </c>
      <c r="BW2">
        <f>'2-6 Priority Communitiesold'!A15</f>
        <v>0</v>
      </c>
      <c r="BX2">
        <f>'2-6 Priority Communitiesold'!A16</f>
        <v>0</v>
      </c>
      <c r="BY2">
        <f>'2-6 Priority Communitiesold'!A17</f>
        <v>0</v>
      </c>
      <c r="BZ2" t="e">
        <f>'2-6 Priority Communitiesold'!#REF!</f>
        <v>#REF!</v>
      </c>
      <c r="CA2" t="e">
        <f>'2-6 Priority Communitiesold'!#REF!</f>
        <v>#REF!</v>
      </c>
      <c r="CB2">
        <f>'2-6 Priority Communitiesold'!D7</f>
        <v>0</v>
      </c>
      <c r="CC2">
        <f>'2-6 Priority Communitiesold'!D8</f>
        <v>0</v>
      </c>
      <c r="CD2">
        <f>'2-6 Priority Communitiesold'!D9</f>
        <v>0</v>
      </c>
      <c r="CE2">
        <f>'2-6 Priority Communitiesold'!D10</f>
        <v>0</v>
      </c>
      <c r="CF2">
        <f>'2-6 Priority Communitiesold'!D11</f>
        <v>0</v>
      </c>
      <c r="CG2">
        <f>'2-6 Priority Communitiesold'!D12</f>
        <v>0</v>
      </c>
      <c r="CH2">
        <f>'2-6 Priority Communitiesold'!D13</f>
        <v>0</v>
      </c>
      <c r="CI2">
        <f>'2-6 Priority Communitiesold'!D14</f>
        <v>0</v>
      </c>
      <c r="CJ2">
        <f>'2-6 Priority Communitiesold'!D15</f>
        <v>0</v>
      </c>
      <c r="CK2">
        <f>'2-6 Priority Communitiesold'!D16</f>
        <v>0</v>
      </c>
      <c r="CL2">
        <f>'2-6 Priority Communitiesold'!D17</f>
        <v>0</v>
      </c>
      <c r="CM2" t="e">
        <f>'2-6 Priority Communitiesold'!#REF!</f>
        <v>#REF!</v>
      </c>
      <c r="CN2" t="e">
        <f>'2-6 Priority Communitiesold'!#REF!</f>
        <v>#REF!</v>
      </c>
      <c r="CO2">
        <f>'2-6 Priority Communitiesold'!G7</f>
        <v>0</v>
      </c>
      <c r="CP2">
        <f>'2-6 Priority Communitiesold'!G8</f>
        <v>0</v>
      </c>
      <c r="CQ2">
        <f>'2-6 Priority Communitiesold'!G9</f>
        <v>0</v>
      </c>
      <c r="CR2">
        <f>'2-6 Priority Communitiesold'!G10</f>
        <v>0</v>
      </c>
      <c r="CS2">
        <f>'2-6 Priority Communitiesold'!G11</f>
        <v>0</v>
      </c>
      <c r="CT2">
        <f>'2-6 Priority Communitiesold'!G12</f>
        <v>0</v>
      </c>
      <c r="CU2">
        <f>'2-6 Priority Communitiesold'!G13</f>
        <v>0</v>
      </c>
      <c r="CV2">
        <f>'2-6 Priority Communitiesold'!G14</f>
        <v>0</v>
      </c>
      <c r="CW2">
        <f>'2-6 Priority Communitiesold'!G15</f>
        <v>0</v>
      </c>
      <c r="CX2">
        <f>'2-6 Priority Communitiesold'!G16</f>
        <v>0</v>
      </c>
      <c r="CY2">
        <f>'2-6 Priority Communitiesold'!G17</f>
        <v>0</v>
      </c>
      <c r="CZ2" t="e">
        <f>'2-6 Priority Communitiesold'!#REF!</f>
        <v>#REF!</v>
      </c>
      <c r="DA2" t="e">
        <f>'2-6 Priority Communitiesold'!#REF!</f>
        <v>#REF!</v>
      </c>
      <c r="DB2">
        <f>'2-6 Priority Communitiesold'!A21</f>
        <v>0</v>
      </c>
      <c r="DC2">
        <f>'2-7 Unserved Areas'!B18</f>
        <v>0</v>
      </c>
      <c r="DD2">
        <f>'2-8 Checklist and Score'!H6</f>
        <v>0</v>
      </c>
      <c r="DE2">
        <f>'2-8 Checklist and Score'!H8</f>
        <v>0</v>
      </c>
      <c r="DF2">
        <f>'2-8 Checklist and Score'!H9</f>
        <v>0</v>
      </c>
      <c r="DG2">
        <f>'2-8 Checklist and Score'!H10</f>
        <v>0</v>
      </c>
      <c r="DH2">
        <f>'2-8 Checklist and Score'!H11</f>
        <v>0</v>
      </c>
      <c r="DI2">
        <f>'2-8 Checklist and Score'!H12</f>
        <v>0</v>
      </c>
      <c r="DJ2">
        <f>'2-8 Checklist and Score'!H13</f>
        <v>0</v>
      </c>
      <c r="DK2">
        <f>'2-8 Checklist and Score'!H14</f>
        <v>0</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theme="0" tint="-0.499984740745262"/>
  </sheetPr>
  <dimension ref="A1:D13"/>
  <sheetViews>
    <sheetView workbookViewId="0">
      <selection activeCell="K19" sqref="K19"/>
    </sheetView>
  </sheetViews>
  <sheetFormatPr defaultRowHeight="14.5" x14ac:dyDescent="0.35"/>
  <sheetData>
    <row r="1" spans="1:4" x14ac:dyDescent="0.35">
      <c r="A1" t="s">
        <v>401</v>
      </c>
      <c r="B1" t="s">
        <v>211</v>
      </c>
      <c r="C1" t="s">
        <v>402</v>
      </c>
      <c r="D1" t="s">
        <v>403</v>
      </c>
    </row>
    <row r="2" spans="1:4" x14ac:dyDescent="0.35">
      <c r="A2">
        <f>'2-2 Org Experience'!C9</f>
        <v>0</v>
      </c>
      <c r="B2">
        <f>'2-2 Org Experience'!H9</f>
        <v>0</v>
      </c>
      <c r="C2">
        <f>'2-2 Org Experience'!I9</f>
        <v>0</v>
      </c>
      <c r="D2">
        <f>'2-2 Org Experience'!J9</f>
        <v>0</v>
      </c>
    </row>
    <row r="3" spans="1:4" x14ac:dyDescent="0.35">
      <c r="A3">
        <f>'2-2 Org Experience'!C10</f>
        <v>0</v>
      </c>
      <c r="B3">
        <f>'2-2 Org Experience'!H10</f>
        <v>0</v>
      </c>
      <c r="C3">
        <f>'2-2 Org Experience'!I10</f>
        <v>0</v>
      </c>
      <c r="D3">
        <f>'2-2 Org Experience'!J10</f>
        <v>0</v>
      </c>
    </row>
    <row r="4" spans="1:4" x14ac:dyDescent="0.35">
      <c r="A4">
        <f>'2-2 Org Experience'!C11</f>
        <v>0</v>
      </c>
      <c r="B4">
        <f>'2-2 Org Experience'!H11</f>
        <v>0</v>
      </c>
      <c r="C4">
        <f>'2-2 Org Experience'!I11</f>
        <v>0</v>
      </c>
      <c r="D4">
        <f>'2-2 Org Experience'!J11</f>
        <v>0</v>
      </c>
    </row>
    <row r="5" spans="1:4" x14ac:dyDescent="0.35">
      <c r="A5">
        <f>'2-2 Org Experience'!C12</f>
        <v>0</v>
      </c>
      <c r="B5">
        <f>'2-2 Org Experience'!H12</f>
        <v>0</v>
      </c>
      <c r="C5">
        <f>'2-2 Org Experience'!I12</f>
        <v>0</v>
      </c>
      <c r="D5">
        <f>'2-2 Org Experience'!J12</f>
        <v>0</v>
      </c>
    </row>
    <row r="6" spans="1:4" x14ac:dyDescent="0.35">
      <c r="A6">
        <f>'2-2 Org Experience'!C13</f>
        <v>0</v>
      </c>
      <c r="B6">
        <f>'2-2 Org Experience'!H13</f>
        <v>0</v>
      </c>
      <c r="C6">
        <f>'2-2 Org Experience'!I13</f>
        <v>0</v>
      </c>
      <c r="D6">
        <f>'2-2 Org Experience'!J13</f>
        <v>0</v>
      </c>
    </row>
    <row r="7" spans="1:4" x14ac:dyDescent="0.35">
      <c r="A7">
        <f>'2-2 Org Experience'!C14</f>
        <v>0</v>
      </c>
      <c r="B7">
        <f>'2-2 Org Experience'!H14</f>
        <v>0</v>
      </c>
      <c r="C7">
        <f>'2-2 Org Experience'!I14</f>
        <v>0</v>
      </c>
      <c r="D7">
        <f>'2-2 Org Experience'!J14</f>
        <v>0</v>
      </c>
    </row>
    <row r="8" spans="1:4" x14ac:dyDescent="0.35">
      <c r="A8">
        <f>'2-2 Org Experience'!C15</f>
        <v>0</v>
      </c>
      <c r="B8">
        <f>'2-2 Org Experience'!H15</f>
        <v>0</v>
      </c>
      <c r="C8">
        <f>'2-2 Org Experience'!I15</f>
        <v>0</v>
      </c>
      <c r="D8">
        <f>'2-2 Org Experience'!J15</f>
        <v>0</v>
      </c>
    </row>
    <row r="9" spans="1:4" x14ac:dyDescent="0.35">
      <c r="A9">
        <f>'2-2 Org Experience'!C16</f>
        <v>0</v>
      </c>
      <c r="B9">
        <f>'2-2 Org Experience'!H16</f>
        <v>0</v>
      </c>
      <c r="C9">
        <f>'2-2 Org Experience'!I16</f>
        <v>0</v>
      </c>
      <c r="D9">
        <f>'2-2 Org Experience'!J16</f>
        <v>0</v>
      </c>
    </row>
    <row r="10" spans="1:4" x14ac:dyDescent="0.35">
      <c r="A10">
        <f>'2-2 Org Experience'!C17</f>
        <v>0</v>
      </c>
      <c r="B10">
        <f>'2-2 Org Experience'!H17</f>
        <v>0</v>
      </c>
      <c r="C10">
        <f>'2-2 Org Experience'!I17</f>
        <v>0</v>
      </c>
      <c r="D10">
        <f>'2-2 Org Experience'!J17</f>
        <v>0</v>
      </c>
    </row>
    <row r="11" spans="1:4" x14ac:dyDescent="0.35">
      <c r="A11">
        <f>'2-2 Org Experience'!C18</f>
        <v>0</v>
      </c>
      <c r="B11">
        <f>'2-2 Org Experience'!H18</f>
        <v>0</v>
      </c>
      <c r="C11">
        <f>'2-2 Org Experience'!I18</f>
        <v>0</v>
      </c>
      <c r="D11">
        <f>'2-2 Org Experience'!J18</f>
        <v>0</v>
      </c>
    </row>
    <row r="12" spans="1:4" x14ac:dyDescent="0.35">
      <c r="A12">
        <f>'2-2 Org Experience'!C19</f>
        <v>0</v>
      </c>
      <c r="B12">
        <f>'2-2 Org Experience'!H19</f>
        <v>0</v>
      </c>
      <c r="C12">
        <f>'2-2 Org Experience'!I19</f>
        <v>0</v>
      </c>
      <c r="D12">
        <f>'2-2 Org Experience'!J19</f>
        <v>0</v>
      </c>
    </row>
    <row r="13" spans="1:4" x14ac:dyDescent="0.35">
      <c r="A13">
        <f>'2-2 Org Experience'!C20</f>
        <v>0</v>
      </c>
      <c r="B13">
        <f>'2-2 Org Experience'!H20</f>
        <v>0</v>
      </c>
      <c r="C13">
        <f>'2-2 Org Experience'!I20</f>
        <v>0</v>
      </c>
      <c r="D13">
        <f>'2-2 Org Experience'!J20</f>
        <v>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B13"/>
  <sheetViews>
    <sheetView workbookViewId="0">
      <selection activeCell="B1" sqref="B1"/>
    </sheetView>
  </sheetViews>
  <sheetFormatPr defaultRowHeight="14.5" x14ac:dyDescent="0.35"/>
  <cols>
    <col min="1" max="1" width="13.54296875" customWidth="1"/>
    <col min="2" max="2" width="20.1796875" customWidth="1"/>
  </cols>
  <sheetData>
    <row r="1" spans="1:2" x14ac:dyDescent="0.35">
      <c r="A1" t="s">
        <v>404</v>
      </c>
      <c r="B1" t="s">
        <v>405</v>
      </c>
    </row>
    <row r="2" spans="1:2" x14ac:dyDescent="0.35">
      <c r="A2">
        <f>'2-7 Unserved Areas'!E10</f>
        <v>0</v>
      </c>
      <c r="B2" t="e">
        <f>'2-7 Unserved Areas'!#REF!</f>
        <v>#REF!</v>
      </c>
    </row>
    <row r="3" spans="1:2" x14ac:dyDescent="0.35">
      <c r="A3">
        <f>'2-7 Unserved Areas'!E11</f>
        <v>0</v>
      </c>
      <c r="B3" t="e">
        <f>'2-7 Unserved Areas'!#REF!</f>
        <v>#REF!</v>
      </c>
    </row>
    <row r="4" spans="1:2" x14ac:dyDescent="0.35">
      <c r="A4" t="str">
        <f>'2-7 Unserved Areas'!E12</f>
        <v>No qualifying counties in service area</v>
      </c>
      <c r="B4" t="e">
        <f>'2-7 Unserved Areas'!#REF!</f>
        <v>#REF!</v>
      </c>
    </row>
    <row r="5" spans="1:2" x14ac:dyDescent="0.35">
      <c r="A5" t="e">
        <f>'2-7 Unserved Areas'!#REF!</f>
        <v>#REF!</v>
      </c>
      <c r="B5" t="e">
        <f>'2-7 Unserved Areas'!#REF!</f>
        <v>#REF!</v>
      </c>
    </row>
    <row r="6" spans="1:2" x14ac:dyDescent="0.35">
      <c r="A6" t="e">
        <f>'2-7 Unserved Areas'!#REF!</f>
        <v>#REF!</v>
      </c>
      <c r="B6" t="e">
        <f>'2-7 Unserved Areas'!#REF!</f>
        <v>#REF!</v>
      </c>
    </row>
    <row r="7" spans="1:2" x14ac:dyDescent="0.35">
      <c r="A7" t="e">
        <f>'2-7 Unserved Areas'!#REF!</f>
        <v>#REF!</v>
      </c>
      <c r="B7" t="e">
        <f>'2-7 Unserved Areas'!#REF!</f>
        <v>#REF!</v>
      </c>
    </row>
    <row r="8" spans="1:2" x14ac:dyDescent="0.35">
      <c r="A8" t="e">
        <f>'2-7 Unserved Areas'!#REF!</f>
        <v>#REF!</v>
      </c>
      <c r="B8" t="e">
        <f>'2-7 Unserved Areas'!#REF!</f>
        <v>#REF!</v>
      </c>
    </row>
    <row r="9" spans="1:2" x14ac:dyDescent="0.35">
      <c r="A9" t="e">
        <f>'2-7 Unserved Areas'!#REF!</f>
        <v>#REF!</v>
      </c>
      <c r="B9" t="e">
        <f>'2-7 Unserved Areas'!#REF!</f>
        <v>#REF!</v>
      </c>
    </row>
    <row r="10" spans="1:2" x14ac:dyDescent="0.35">
      <c r="A10" t="e">
        <f>'2-7 Unserved Areas'!#REF!</f>
        <v>#REF!</v>
      </c>
      <c r="B10" t="e">
        <f>'2-7 Unserved Areas'!#REF!</f>
        <v>#REF!</v>
      </c>
    </row>
    <row r="11" spans="1:2" x14ac:dyDescent="0.35">
      <c r="A11" t="e">
        <f>'2-7 Unserved Areas'!#REF!</f>
        <v>#REF!</v>
      </c>
      <c r="B11" t="e">
        <f>'2-7 Unserved Areas'!#REF!</f>
        <v>#REF!</v>
      </c>
    </row>
    <row r="12" spans="1:2" x14ac:dyDescent="0.35">
      <c r="A12" t="e">
        <f>'2-7 Unserved Areas'!#REF!</f>
        <v>#REF!</v>
      </c>
      <c r="B12" t="e">
        <f>'2-7 Unserved Areas'!#REF!</f>
        <v>#REF!</v>
      </c>
    </row>
    <row r="13" spans="1:2" x14ac:dyDescent="0.35">
      <c r="A13">
        <f>'2-7 Unserved Areas'!E13</f>
        <v>0</v>
      </c>
      <c r="B13" t="e">
        <f>'2-7 Unserved Areas'!#REF!</f>
        <v>#REF!</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AssignedforReviewto xmlns="b80c80da-8637-48da-aa22-091b59f43724">
      <UserInfo>
        <DisplayName/>
        <AccountId xsi:nil="true"/>
        <AccountType/>
      </UserInfo>
    </AssignedforReviewto>
    <PublicationTitle xmlns="b80c80da-8637-48da-aa22-091b59f43724" xsi:nil="true"/>
    <Author_x002f_Publication xmlns="b80c80da-8637-48da-aa22-091b59f43724" xsi:nil="true"/>
    <DateReviewCompleted xmlns="b80c80da-8637-48da-aa22-091b59f43724" xsi:nil="true"/>
    <Feedbackreceived_x003f_ xmlns="b80c80da-8637-48da-aa22-091b59f43724">false</Feedbackreceived_x003f_>
    <Source xmlns="b80c80da-8637-48da-aa22-091b59f43724">
      <Url xsi:nil="true"/>
      <Description xsi:nil="true"/>
    </Source>
    <Abstract xmlns="b80c80da-8637-48da-aa22-091b59f43724" xsi:nil="true"/>
    <DocumentType xmlns="b80c80da-8637-48da-aa22-091b59f4372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D05CBD7B3F3F840B27522C27D77D04D" ma:contentTypeVersion="18" ma:contentTypeDescription="Create a new document." ma:contentTypeScope="" ma:versionID="62f8f6e01b63b6a21927336c0e2389cc">
  <xsd:schema xmlns:xsd="http://www.w3.org/2001/XMLSchema" xmlns:xs="http://www.w3.org/2001/XMLSchema" xmlns:p="http://schemas.microsoft.com/office/2006/metadata/properties" xmlns:ns2="b80c80da-8637-48da-aa22-091b59f43724" xmlns:ns3="834fd3f6-14e9-43ae-b87a-65a2eec4ee0c" targetNamespace="http://schemas.microsoft.com/office/2006/metadata/properties" ma:root="true" ma:fieldsID="0f53b59b3a2769b554dbe3495f2c07ee" ns2:_="" ns3:_="">
    <xsd:import namespace="b80c80da-8637-48da-aa22-091b59f43724"/>
    <xsd:import namespace="834fd3f6-14e9-43ae-b87a-65a2eec4ee0c"/>
    <xsd:element name="properties">
      <xsd:complexType>
        <xsd:sequence>
          <xsd:element name="documentManagement">
            <xsd:complexType>
              <xsd:all>
                <xsd:element ref="ns2:MediaServiceMetadata" minOccurs="0"/>
                <xsd:element ref="ns2:MediaServiceFastMetadata" minOccurs="0"/>
                <xsd:element ref="ns2:AssignedforReviewto" minOccurs="0"/>
                <xsd:element ref="ns2:DateReviewCompleted" minOccurs="0"/>
                <xsd:element ref="ns2:DocumentType" minOccurs="0"/>
                <xsd:element ref="ns3:SharedWithUsers" minOccurs="0"/>
                <xsd:element ref="ns3:SharedWithDetails" minOccurs="0"/>
                <xsd:element ref="ns2:Abstract" minOccurs="0"/>
                <xsd:element ref="ns2:Author_x002f_Publication" minOccurs="0"/>
                <xsd:element ref="ns2:Source" minOccurs="0"/>
                <xsd:element ref="ns2:PublicationTitle" minOccurs="0"/>
                <xsd:element ref="ns2:Feedbackreceived_x003f_"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0c80da-8637-48da-aa22-091b59f437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AssignedforReviewto" ma:index="10" nillable="true" ma:displayName="Assigned for Review to" ma:format="Dropdown" ma:list="UserInfo" ma:SharePointGroup="0" ma:internalName="AssignedforReviewt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ateReviewCompleted" ma:index="11" nillable="true" ma:displayName="Date Review Completed" ma:format="DateOnly" ma:internalName="DateReviewCompleted">
      <xsd:simpleType>
        <xsd:restriction base="dms:DateTime"/>
      </xsd:simpleType>
    </xsd:element>
    <xsd:element name="DocumentType" ma:index="12" nillable="true" ma:displayName="Document Type" ma:format="Dropdown" ma:internalName="DocumentType">
      <xsd:simpleType>
        <xsd:union memberTypes="dms:Text">
          <xsd:simpleType>
            <xsd:restriction base="dms:Choice">
              <xsd:enumeration value="Application (Jotform PDF)"/>
              <xsd:enumeration value="Application (TDHCA PDF)"/>
              <xsd:enumeration value="ACF (New Sub)"/>
              <xsd:enumeration value="DD 74-176"/>
              <xsd:enumeration value="Counties Served (6 or more)"/>
              <xsd:enumeration value="Written Standards"/>
              <xsd:enumeration value="Authorization"/>
            </xsd:restriction>
          </xsd:simpleType>
        </xsd:union>
      </xsd:simpleType>
    </xsd:element>
    <xsd:element name="Abstract" ma:index="15" nillable="true" ma:displayName="Abstract" ma:format="Dropdown" ma:internalName="Abstract">
      <xsd:simpleType>
        <xsd:restriction base="dms:Note">
          <xsd:maxLength value="255"/>
        </xsd:restriction>
      </xsd:simpleType>
    </xsd:element>
    <xsd:element name="Author_x002f_Publication" ma:index="16" nillable="true" ma:displayName="Author/Publication" ma:format="Dropdown" ma:internalName="Author_x002f_Publication">
      <xsd:simpleType>
        <xsd:restriction base="dms:Note">
          <xsd:maxLength value="255"/>
        </xsd:restriction>
      </xsd:simpleType>
    </xsd:element>
    <xsd:element name="Source" ma:index="17" nillable="true" ma:displayName="Source" ma:format="Hyperlink" ma:internalName="Source">
      <xsd:complexType>
        <xsd:complexContent>
          <xsd:extension base="dms:URL">
            <xsd:sequence>
              <xsd:element name="Url" type="dms:ValidUrl" minOccurs="0" nillable="true"/>
              <xsd:element name="Description" type="xsd:string" nillable="true"/>
            </xsd:sequence>
          </xsd:extension>
        </xsd:complexContent>
      </xsd:complexType>
    </xsd:element>
    <xsd:element name="PublicationTitle" ma:index="18" nillable="true" ma:displayName="Publication Title" ma:format="Dropdown" ma:internalName="PublicationTitle">
      <xsd:simpleType>
        <xsd:restriction base="dms:Text">
          <xsd:maxLength value="255"/>
        </xsd:restriction>
      </xsd:simpleType>
    </xsd:element>
    <xsd:element name="Feedbackreceived_x003f_" ma:index="19" nillable="true" ma:displayName="Feedback received?" ma:default="0" ma:format="Dropdown" ma:internalName="Feedbackreceived_x003f_">
      <xsd:simpleType>
        <xsd:restriction base="dms:Boolean"/>
      </xsd:simpleType>
    </xsd:element>
    <xsd:element name="MediaServiceAutoTags" ma:index="20" nillable="true" ma:displayName="Tags" ma:internalName="MediaServiceAutoTags"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34fd3f6-14e9-43ae-b87a-65a2eec4ee0c"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BF81B91-7BFE-4EE4-A0BD-938873C051EC}">
  <ds:schemaRefs>
    <ds:schemaRef ds:uri="http://schemas.microsoft.com/office/2006/documentManagement/types"/>
    <ds:schemaRef ds:uri="http://purl.org/dc/terms/"/>
    <ds:schemaRef ds:uri="http://schemas.openxmlformats.org/package/2006/metadata/core-properties"/>
    <ds:schemaRef ds:uri="834fd3f6-14e9-43ae-b87a-65a2eec4ee0c"/>
    <ds:schemaRef ds:uri="http://purl.org/dc/elements/1.1/"/>
    <ds:schemaRef ds:uri="http://www.w3.org/XML/1998/namespace"/>
    <ds:schemaRef ds:uri="http://schemas.microsoft.com/office/2006/metadata/properties"/>
    <ds:schemaRef ds:uri="b80c80da-8637-48da-aa22-091b59f43724"/>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CD039734-D4EF-41E7-9E6F-914BD23ABD6F}">
  <ds:schemaRefs>
    <ds:schemaRef ds:uri="http://schemas.microsoft.com/sharepoint/v3/contenttype/forms"/>
  </ds:schemaRefs>
</ds:datastoreItem>
</file>

<file path=customXml/itemProps3.xml><?xml version="1.0" encoding="utf-8"?>
<ds:datastoreItem xmlns:ds="http://schemas.openxmlformats.org/officeDocument/2006/customXml" ds:itemID="{99A172B4-BDFC-4881-A52A-657008BE5A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0c80da-8637-48da-aa22-091b59f43724"/>
    <ds:schemaRef ds:uri="834fd3f6-14e9-43ae-b87a-65a2eec4ee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12</vt:i4>
      </vt:variant>
    </vt:vector>
  </HeadingPairs>
  <TitlesOfParts>
    <vt:vector size="26" baseType="lpstr">
      <vt:lpstr>2-2 Org Experience (2)</vt:lpstr>
      <vt:lpstr>Sheet1</vt:lpstr>
      <vt:lpstr>2-1 Homeless Participation</vt:lpstr>
      <vt:lpstr>2-2 Org Experience</vt:lpstr>
      <vt:lpstr>2-3 Prior Expenditures</vt:lpstr>
      <vt:lpstr>2-4 Previous Outcomes</vt:lpstr>
      <vt:lpstr>2-5 Monitoring Results</vt:lpstr>
      <vt:lpstr>2-6 Priority Communities</vt:lpstr>
      <vt:lpstr>2-6 Priority Communitiesold</vt:lpstr>
      <vt:lpstr>2-7 Unserved Areas</vt:lpstr>
      <vt:lpstr>2-8 Checklist and Score</vt:lpstr>
      <vt:lpstr>ScoringData</vt:lpstr>
      <vt:lpstr>OrgEXpData</vt:lpstr>
      <vt:lpstr>Countiesserved</vt:lpstr>
      <vt:lpstr>c00c</vt:lpstr>
      <vt:lpstr>CoCList</vt:lpstr>
      <vt:lpstr>'2-1 Homeless Participation'!Print_Area</vt:lpstr>
      <vt:lpstr>'2-2 Org Experience'!Print_Area</vt:lpstr>
      <vt:lpstr>'2-2 Org Experience (2)'!Print_Area</vt:lpstr>
      <vt:lpstr>'2-5 Monitoring Results'!Print_Area</vt:lpstr>
      <vt:lpstr>'2-6 Priority Communities'!Print_Area</vt:lpstr>
      <vt:lpstr>'2-6 Priority Communitiesold'!Print_Area</vt:lpstr>
      <vt:lpstr>'2-7 Unserved Areas'!Print_Area</vt:lpstr>
      <vt:lpstr>'2-8 Checklist and Score'!Print_Area</vt:lpstr>
      <vt:lpstr>UnservedBoS</vt:lpstr>
      <vt:lpstr>UnservedWaco</vt:lpstr>
    </vt:vector>
  </TitlesOfParts>
  <Manager/>
  <Company>TDHCA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aversyp</dc:creator>
  <cp:keywords/>
  <dc:description/>
  <cp:lastModifiedBy>Tahmoor Chadury</cp:lastModifiedBy>
  <cp:revision/>
  <cp:lastPrinted>2025-05-22T14:02:48Z</cp:lastPrinted>
  <dcterms:created xsi:type="dcterms:W3CDTF">2019-01-13T18:01:55Z</dcterms:created>
  <dcterms:modified xsi:type="dcterms:W3CDTF">2025-05-22T14:28:58Z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0x0101001D05CBD7B3F3F840B27522C27D77D04D</vt:lpwstr>
  </property>
</Properties>
</file>