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Q:\webmaster_projects\Homeless_temp_files\ESG Webpage\Funding Page\"/>
    </mc:Choice>
  </mc:AlternateContent>
  <xr:revisionPtr revIDLastSave="0" documentId="13_ncr:1_{67E7554F-C5C6-41F0-9A27-51E9D4376E29}" xr6:coauthVersionLast="47" xr6:coauthVersionMax="47" xr10:uidLastSave="{00000000-0000-0000-0000-000000000000}"/>
  <workbookProtection workbookAlgorithmName="SHA-512" workbookHashValue="+frBUL2mAAgEsJTdxZX0GOqHPORSc2Iynkkim1PcqYPiBAnYFWa7QjE7KGOzXZvuUow1axo/wYti6UKw5oT64g==" workbookSaltValue="+1WKGoyvcCpx0mu1o+17ZA==" workbookSpinCount="100000" lockStructure="1"/>
  <bookViews>
    <workbookView xWindow="-28920" yWindow="1320" windowWidth="29040" windowHeight="15840" tabRatio="857" firstSheet="1" activeTab="1" xr2:uid="{00000000-000D-0000-FFFF-FFFF00000000}"/>
  </bookViews>
  <sheets>
    <sheet name="2-6 and 2-7 Data" sheetId="15" state="hidden" r:id="rId1"/>
    <sheet name="2-1 Homeless Participation" sheetId="1" r:id="rId2"/>
    <sheet name="2-2 Org Experience" sheetId="2" r:id="rId3"/>
    <sheet name="2-3 Prior Expenditures" sheetId="10" r:id="rId4"/>
    <sheet name="2-4 Previous Outcomes" sheetId="11" r:id="rId5"/>
    <sheet name="2-5 Monitoring Results" sheetId="5" r:id="rId6"/>
    <sheet name="2-6 Priority Communities" sheetId="16" r:id="rId7"/>
    <sheet name="2-7 Unserved Areas" sheetId="7" r:id="rId8"/>
    <sheet name="2-8 Checklist and Score" sheetId="8" r:id="rId9"/>
    <sheet name="ScoringData" sheetId="12" state="hidden" r:id="rId10"/>
    <sheet name="OrgEXpData" sheetId="13" state="hidden" r:id="rId11"/>
    <sheet name="Countiesserved" sheetId="14" state="hidden" r:id="rId12"/>
  </sheets>
  <externalReferences>
    <externalReference r:id="rId13"/>
    <externalReference r:id="rId14"/>
    <externalReference r:id="rId15"/>
  </externalReferences>
  <definedNames>
    <definedName name="ApplicantOther" localSheetId="1">[1]Lists!$A$30:$A$31</definedName>
    <definedName name="ApplicantOther" localSheetId="2">[1]Lists!$A$30:$A$31</definedName>
    <definedName name="ApplicantOther" localSheetId="3">[1]Lists!$A$30:$A$31</definedName>
    <definedName name="ApplicantOther" localSheetId="4">[1]Lists!$A$30:$A$31</definedName>
    <definedName name="ApplicantOther" localSheetId="5">[1]Lists!$A$30:$A$31</definedName>
    <definedName name="ApplicantOther" localSheetId="6">[2]Lists!$A$30:$A$31</definedName>
    <definedName name="ApplicantOther" localSheetId="7">[2]Lists!$A$30:$A$31</definedName>
    <definedName name="c00c">'2-1 Homeless Participation'!$E$4</definedName>
    <definedName name="CoCList">'2-6 and 2-7 Data'!$A$2:$A$13</definedName>
    <definedName name="ColoniasBoS">'2-6 and 2-7 Data'!#REF!</definedName>
    <definedName name="ColoniasEP">'2-6 and 2-7 Data'!#REF!</definedName>
    <definedName name="Counties" localSheetId="1">[1]Lists!$A$35:$A$288</definedName>
    <definedName name="Counties" localSheetId="2">[1]Lists!$A$35:$A$288</definedName>
    <definedName name="Counties" localSheetId="3">[1]Lists!$A$35:$A$288</definedName>
    <definedName name="Counties" localSheetId="4">[1]Lists!$A$35:$A$288</definedName>
    <definedName name="Counties" localSheetId="5">[1]Lists!$A$35:$A$288</definedName>
    <definedName name="Counties" localSheetId="6">[2]Lists!$A$35:$A$288</definedName>
    <definedName name="Counties" localSheetId="7">[2]Lists!$A$35:$A$288</definedName>
    <definedName name="Daynbr" localSheetId="1">[1]Lists!$A$307:$A$337</definedName>
    <definedName name="Daynbr" localSheetId="2">[1]Lists!$A$307:$A$337</definedName>
    <definedName name="Daynbr" localSheetId="3">[1]Lists!$A$307:$A$337</definedName>
    <definedName name="Daynbr" localSheetId="4">[1]Lists!$A$307:$A$337</definedName>
    <definedName name="Daynbr" localSheetId="5">[1]Lists!$A$307:$A$337</definedName>
    <definedName name="Daynbr">[3]Lists!$A$307:$A$337</definedName>
    <definedName name="FYDays">[2]Lists!$A$307:$A$337</definedName>
    <definedName name="Months" localSheetId="1">[1]Lists!$A$291:$A$302</definedName>
    <definedName name="Months" localSheetId="2">[1]Lists!$A$291:$A$302</definedName>
    <definedName name="Months" localSheetId="3">[1]Lists!$A$291:$A$302</definedName>
    <definedName name="Months" localSheetId="4">[1]Lists!$A$291:$A$302</definedName>
    <definedName name="Months" localSheetId="5">[1]Lists!$A$291:$A$302</definedName>
    <definedName name="Months" localSheetId="6">[2]Lists!$A$291:$A$302</definedName>
    <definedName name="Months" localSheetId="7">[2]Lists!$A$291:$A$302</definedName>
    <definedName name="Months">[3]Lists!$A$291:$A$302</definedName>
    <definedName name="_xlnm.Print_Area" localSheetId="1">'2-1 Homeless Participation'!$A$1:$K$20</definedName>
    <definedName name="_xlnm.Print_Area" localSheetId="2">'2-2 Org Experience'!$B$1:$K$25</definedName>
    <definedName name="_xlnm.Print_Area" localSheetId="5">'2-5 Monitoring Results'!$B$1:$J$16</definedName>
    <definedName name="_xlnm.Print_Area" localSheetId="6">'2-6 Priority Communities'!$B$2:$J$15</definedName>
    <definedName name="_xlnm.Print_Area" localSheetId="7">'2-7 Unserved Areas'!$A$1:$O$19</definedName>
    <definedName name="_xlnm.Print_Area" localSheetId="8">'2-8 Checklist and Score'!$A$1:$M$16</definedName>
    <definedName name="SAAmarillo">'2-6 and 2-7 Data'!#REF!</definedName>
    <definedName name="SABexar">'2-6 and 2-7 Data'!#REF!</definedName>
    <definedName name="SABoS">'2-6 and 2-7 Data'!#REF!</definedName>
    <definedName name="SABryanCS">'2-6 and 2-7 Data'!#REF!</definedName>
    <definedName name="SADallas">'2-6 and 2-7 Data'!#REF!</definedName>
    <definedName name="SAEP">'2-6 and 2-7 Data'!#REF!</definedName>
    <definedName name="SAHous">'2-6 and 2-7 Data'!#REF!</definedName>
    <definedName name="SANortex">'2-6 and 2-7 Data'!#REF!</definedName>
    <definedName name="SATarrant">'2-6 and 2-7 Data'!#REF!</definedName>
    <definedName name="SATravis">'2-6 and 2-7 Data'!#REF!</definedName>
    <definedName name="SAWaco">'2-6 and 2-7 Data'!#REF!</definedName>
    <definedName name="UnservedBoS">'2-6 and 2-7 Data'!$F$2:$F$138</definedName>
    <definedName name="UnservedWaco">'2-6 and 2-7 Data'!$D$2:$D$6</definedName>
    <definedName name="Waco">#REF!</definedName>
    <definedName name="YesNo" localSheetId="1">[1]Lists!$A$1:$A$2</definedName>
    <definedName name="YesNo" localSheetId="2">[1]Lists!$A$1:$A$2</definedName>
    <definedName name="YesNo" localSheetId="3">[1]Lists!$A$1:$A$2</definedName>
    <definedName name="YesNo" localSheetId="4">[1]Lists!$A$1:$A$2</definedName>
    <definedName name="YesNo" localSheetId="5">[1]Lists!$A$1:$A$2</definedName>
    <definedName name="YesNo" localSheetId="6">[2]Lists!$A$1:$A$2</definedName>
    <definedName name="YesNo" localSheetId="7">[2]Lists!$A$1:$A$2</definedName>
    <definedName name="YesNo">[3]Lists!$A$1:$A$2</definedName>
    <definedName name="YesOrNo">[2]Lists!$A$1:$A$2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10" l="1"/>
  <c r="N11" i="10"/>
  <c r="N10" i="10"/>
  <c r="N9" i="10"/>
  <c r="E12" i="11"/>
  <c r="B15" i="11"/>
  <c r="B7" i="2"/>
  <c r="H12" i="11"/>
  <c r="K12" i="11"/>
  <c r="B30" i="11" l="1"/>
  <c r="B26" i="11"/>
  <c r="B22" i="11"/>
  <c r="B18" i="11"/>
  <c r="G29" i="11"/>
  <c r="G21" i="11"/>
  <c r="E4" i="7" l="1"/>
  <c r="B10" i="7" s="1"/>
  <c r="H11" i="10" l="1"/>
  <c r="C8" i="2"/>
  <c r="K20" i="2" l="1"/>
  <c r="K19" i="2"/>
  <c r="K18" i="2"/>
  <c r="K17" i="2"/>
  <c r="K16" i="2"/>
  <c r="K15" i="2"/>
  <c r="K14" i="2"/>
  <c r="K13" i="2"/>
  <c r="K12" i="2"/>
  <c r="K11" i="2"/>
  <c r="K10" i="2"/>
  <c r="K9" i="2"/>
  <c r="K8" i="2"/>
  <c r="K21" i="2" l="1"/>
  <c r="I13" i="8"/>
  <c r="I14" i="8"/>
  <c r="E11" i="16"/>
  <c r="B23" i="2" l="1"/>
  <c r="B12" i="16" l="1"/>
  <c r="E12" i="16" s="1"/>
  <c r="B13" i="16"/>
  <c r="B11" i="16"/>
  <c r="B12" i="7" l="1"/>
  <c r="B10" i="16"/>
  <c r="B20" i="2"/>
  <c r="B19" i="2"/>
  <c r="B18" i="2"/>
  <c r="B17" i="2"/>
  <c r="B16" i="2"/>
  <c r="B15" i="2"/>
  <c r="B14" i="2"/>
  <c r="B13" i="2"/>
  <c r="B12" i="2"/>
  <c r="B11" i="2"/>
  <c r="B10" i="2"/>
  <c r="B9" i="2"/>
  <c r="J8" i="2"/>
  <c r="I8" i="2"/>
  <c r="H8" i="2"/>
  <c r="D10" i="11" l="1"/>
  <c r="D9" i="11"/>
  <c r="D8" i="11"/>
  <c r="D7" i="11"/>
  <c r="B22" i="2" l="1"/>
  <c r="C23" i="2"/>
  <c r="E12" i="7" l="1"/>
  <c r="B11" i="7"/>
  <c r="B27" i="11" l="1"/>
  <c r="B23" i="11"/>
  <c r="B19" i="11"/>
  <c r="DA2" i="12" l="1"/>
  <c r="CZ2" i="12"/>
  <c r="CY2" i="12"/>
  <c r="CX2" i="12"/>
  <c r="CW2" i="12"/>
  <c r="CV2" i="12"/>
  <c r="CU2" i="12"/>
  <c r="CT2" i="12"/>
  <c r="CS2" i="12"/>
  <c r="CR2" i="12"/>
  <c r="CQ2" i="12"/>
  <c r="CP2" i="12"/>
  <c r="CO2" i="12"/>
  <c r="CN2" i="12"/>
  <c r="CM2" i="12"/>
  <c r="CL2" i="12"/>
  <c r="CK2" i="12"/>
  <c r="CJ2" i="12"/>
  <c r="CI2" i="12"/>
  <c r="CH2" i="12"/>
  <c r="CG2" i="12"/>
  <c r="CF2" i="12"/>
  <c r="CE2" i="12"/>
  <c r="CD2" i="12"/>
  <c r="CC2" i="12"/>
  <c r="CB2" i="12"/>
  <c r="CA2" i="12"/>
  <c r="BZ2" i="12"/>
  <c r="BY2" i="12"/>
  <c r="BX2" i="12"/>
  <c r="BW2" i="12"/>
  <c r="BV2" i="12"/>
  <c r="BU2" i="12"/>
  <c r="BT2" i="12"/>
  <c r="BS2" i="12"/>
  <c r="BR2" i="12"/>
  <c r="BQ2" i="12"/>
  <c r="BP2" i="12"/>
  <c r="BO2" i="12"/>
  <c r="O2" i="12" l="1"/>
  <c r="A2" i="14" l="1"/>
  <c r="A3" i="14" l="1"/>
  <c r="B3" i="14"/>
  <c r="A4" i="14"/>
  <c r="B4" i="14"/>
  <c r="A5" i="14"/>
  <c r="B5" i="14"/>
  <c r="A6" i="14"/>
  <c r="B6" i="14"/>
  <c r="A7" i="14"/>
  <c r="B7" i="14"/>
  <c r="A8" i="14"/>
  <c r="B8" i="14"/>
  <c r="A9" i="14"/>
  <c r="B9" i="14"/>
  <c r="A10" i="14"/>
  <c r="B10" i="14"/>
  <c r="A11" i="14"/>
  <c r="B11" i="14"/>
  <c r="A12" i="14"/>
  <c r="B12" i="14"/>
  <c r="A13" i="14"/>
  <c r="B13" i="14"/>
  <c r="B2" i="14"/>
  <c r="DK2" i="12" l="1"/>
  <c r="DJ2" i="12"/>
  <c r="DI2" i="12"/>
  <c r="DH2" i="12"/>
  <c r="DG2" i="12"/>
  <c r="DF2" i="12"/>
  <c r="DE2" i="12"/>
  <c r="DD2" i="12"/>
  <c r="DC2" i="12"/>
  <c r="DB2" i="12"/>
  <c r="BN2" i="12"/>
  <c r="BM2" i="12"/>
  <c r="BL2" i="12"/>
  <c r="BK2" i="12"/>
  <c r="BJ2" i="12"/>
  <c r="BI2" i="12"/>
  <c r="BH2" i="12"/>
  <c r="BG2" i="12"/>
  <c r="BF2" i="12"/>
  <c r="BE2" i="12"/>
  <c r="BD2" i="12"/>
  <c r="BC2" i="12"/>
  <c r="BB2" i="12"/>
  <c r="BA2" i="12"/>
  <c r="AZ2" i="12"/>
  <c r="AY2" i="12"/>
  <c r="AX2" i="12"/>
  <c r="AW2" i="12"/>
  <c r="AV2" i="12"/>
  <c r="AU2" i="12"/>
  <c r="AT2" i="12"/>
  <c r="AS2" i="12"/>
  <c r="AR2" i="12"/>
  <c r="AQ2" i="12"/>
  <c r="AP2" i="12"/>
  <c r="AO2" i="12"/>
  <c r="AN2" i="12"/>
  <c r="AM2" i="12"/>
  <c r="AL2" i="12"/>
  <c r="AK2" i="12"/>
  <c r="AJ2" i="12"/>
  <c r="AI2" i="12"/>
  <c r="AH2" i="12"/>
  <c r="AG2" i="12"/>
  <c r="AF2" i="12"/>
  <c r="AE2" i="12"/>
  <c r="AD2" i="12"/>
  <c r="AC2" i="12" l="1"/>
  <c r="AB2" i="12"/>
  <c r="AA2" i="12"/>
  <c r="Z2" i="12"/>
  <c r="Y2" i="12"/>
  <c r="X2" i="12"/>
  <c r="W2" i="12"/>
  <c r="V2" i="12"/>
  <c r="U2" i="12"/>
  <c r="T2" i="12"/>
  <c r="S2" i="12"/>
  <c r="R2" i="12"/>
  <c r="Q2" i="12"/>
  <c r="P2" i="12"/>
  <c r="N2" i="12"/>
  <c r="M2" i="12"/>
  <c r="B3" i="13"/>
  <c r="C3" i="13"/>
  <c r="D3" i="13"/>
  <c r="B4" i="13"/>
  <c r="C4" i="13"/>
  <c r="D4" i="13"/>
  <c r="B5" i="13"/>
  <c r="C5" i="13"/>
  <c r="D5" i="13"/>
  <c r="B6" i="13"/>
  <c r="C6" i="13"/>
  <c r="D6" i="13"/>
  <c r="B7" i="13"/>
  <c r="C7" i="13"/>
  <c r="D7" i="13"/>
  <c r="B8" i="13"/>
  <c r="C8" i="13"/>
  <c r="D8" i="13"/>
  <c r="B9" i="13"/>
  <c r="C9" i="13"/>
  <c r="D9" i="13"/>
  <c r="B10" i="13"/>
  <c r="C10" i="13"/>
  <c r="D10" i="13"/>
  <c r="B11" i="13"/>
  <c r="C11" i="13"/>
  <c r="D11" i="13"/>
  <c r="B12" i="13"/>
  <c r="C12" i="13"/>
  <c r="D12" i="13"/>
  <c r="B13" i="13"/>
  <c r="C13" i="13"/>
  <c r="D13" i="13"/>
  <c r="C2" i="13"/>
  <c r="D2" i="13"/>
  <c r="B2" i="13"/>
  <c r="A3" i="13"/>
  <c r="A4" i="13"/>
  <c r="A5" i="13"/>
  <c r="A6" i="13"/>
  <c r="A7" i="13"/>
  <c r="A8" i="13"/>
  <c r="A9" i="13"/>
  <c r="A10" i="13"/>
  <c r="A11" i="13"/>
  <c r="A12" i="13"/>
  <c r="A13" i="13"/>
  <c r="A2" i="13"/>
  <c r="L2" i="12"/>
  <c r="K2" i="12"/>
  <c r="J2" i="12"/>
  <c r="I2" i="12"/>
  <c r="H2" i="12"/>
  <c r="G2" i="12"/>
  <c r="F2" i="12"/>
  <c r="E2" i="12"/>
  <c r="D2" i="12"/>
  <c r="C2" i="12"/>
  <c r="B2" i="12"/>
  <c r="A2" i="12"/>
  <c r="L28" i="11" l="1"/>
  <c r="M29" i="11" l="1"/>
  <c r="J29" i="11"/>
  <c r="M25" i="11"/>
  <c r="J25" i="11"/>
  <c r="G25" i="11"/>
  <c r="M21" i="11"/>
  <c r="J21" i="11"/>
  <c r="M17" i="11"/>
  <c r="J17" i="11"/>
  <c r="G17" i="11"/>
  <c r="E30" i="11" l="1"/>
  <c r="E26" i="11"/>
  <c r="E18" i="11"/>
  <c r="E22" i="11"/>
  <c r="I11" i="8"/>
  <c r="I10" i="8"/>
  <c r="I28" i="11"/>
  <c r="F28" i="11"/>
  <c r="L24" i="11"/>
  <c r="I24" i="11"/>
  <c r="F24" i="11"/>
  <c r="L20" i="11"/>
  <c r="I20" i="11"/>
  <c r="F20" i="11"/>
  <c r="K28" i="11"/>
  <c r="H28" i="11"/>
  <c r="E28" i="11"/>
  <c r="K24" i="11"/>
  <c r="H24" i="11"/>
  <c r="E24" i="11"/>
  <c r="K20" i="11"/>
  <c r="H20" i="11"/>
  <c r="E20" i="11"/>
  <c r="L16" i="11"/>
  <c r="I16" i="11"/>
  <c r="F16" i="11"/>
  <c r="K16" i="11"/>
  <c r="H16" i="11"/>
  <c r="E16" i="11"/>
  <c r="E11" i="10" l="1"/>
  <c r="K11" i="10"/>
  <c r="N13" i="10" l="1"/>
  <c r="I12" i="8"/>
  <c r="I8" i="8"/>
  <c r="I7" i="8"/>
  <c r="I6" i="8"/>
  <c r="I15" i="8" l="1"/>
</calcChain>
</file>

<file path=xl/sharedStrings.xml><?xml version="1.0" encoding="utf-8"?>
<sst xmlns="http://schemas.openxmlformats.org/spreadsheetml/2006/main" count="433" uniqueCount="404">
  <si>
    <t>CoC List</t>
  </si>
  <si>
    <t>CoClookup</t>
  </si>
  <si>
    <t>604 Unserved</t>
  </si>
  <si>
    <t>607 Unserved</t>
  </si>
  <si>
    <t>TX-500 San Antonio/Bexar County CoC</t>
  </si>
  <si>
    <t>SABexar</t>
  </si>
  <si>
    <t>Bosque</t>
  </si>
  <si>
    <t>Anderson</t>
  </si>
  <si>
    <t>TX-503 Austin/Travis County</t>
  </si>
  <si>
    <t>SAAustin</t>
  </si>
  <si>
    <t>Falls</t>
  </si>
  <si>
    <t>TX-600 Dallas City &amp; County/Irving CoC</t>
  </si>
  <si>
    <t>SADallas</t>
  </si>
  <si>
    <t>Freestone</t>
  </si>
  <si>
    <t>Angelina</t>
  </si>
  <si>
    <t>TX-601 Fort Worth/Arlington/Tarrant County CoC</t>
  </si>
  <si>
    <t>SATarrant</t>
  </si>
  <si>
    <t>Hill</t>
  </si>
  <si>
    <t>Armstrong</t>
  </si>
  <si>
    <t>TX-603 El Paso City &amp; County CoC</t>
  </si>
  <si>
    <t>SAEP</t>
  </si>
  <si>
    <t>Limestone</t>
  </si>
  <si>
    <t>Atascosa</t>
  </si>
  <si>
    <t>TX-604 Waco/McLennan County CoC</t>
  </si>
  <si>
    <t>SAWACO</t>
  </si>
  <si>
    <t>Austin</t>
  </si>
  <si>
    <t>TX-607 Texas Balance of State (BoS) CoC</t>
  </si>
  <si>
    <t>SABoS</t>
  </si>
  <si>
    <t>Bailey</t>
  </si>
  <si>
    <t>TX-611 Amarillo CoC</t>
  </si>
  <si>
    <t>SaAmarillo</t>
  </si>
  <si>
    <t>Bandera</t>
  </si>
  <si>
    <t>TX-624 Wichita Falls/Wise, Palo Pinto, Wichita, Archer Counties CoC</t>
  </si>
  <si>
    <t>SANortex</t>
  </si>
  <si>
    <t>TX-700 Houston, Pasadena, Conroe/Harris, Ft. Bend, Montgomery, Counties CoC</t>
  </si>
  <si>
    <t>SAHous</t>
  </si>
  <si>
    <t>Borden</t>
  </si>
  <si>
    <t>TX-701 Bryan/College Station/Brazos Valley CoC</t>
  </si>
  <si>
    <t>SABryanCS</t>
  </si>
  <si>
    <t>Brewster</t>
  </si>
  <si>
    <t>Briscoe</t>
  </si>
  <si>
    <t>Brooks</t>
  </si>
  <si>
    <t>Brown</t>
  </si>
  <si>
    <t>Callahan</t>
  </si>
  <si>
    <t>Carson</t>
  </si>
  <si>
    <t>Castro</t>
  </si>
  <si>
    <t>Chambers</t>
  </si>
  <si>
    <t>Cherokee</t>
  </si>
  <si>
    <t>Cochran</t>
  </si>
  <si>
    <t>Coleman</t>
  </si>
  <si>
    <t>Collingsworth</t>
  </si>
  <si>
    <t>Colorado</t>
  </si>
  <si>
    <t>Comanche</t>
  </si>
  <si>
    <t>Crosby</t>
  </si>
  <si>
    <t>Culberson</t>
  </si>
  <si>
    <t>Dallam</t>
  </si>
  <si>
    <t>Deaf Smith</t>
  </si>
  <si>
    <t>Dickens</t>
  </si>
  <si>
    <t>Dimmit</t>
  </si>
  <si>
    <t>Donley</t>
  </si>
  <si>
    <t>Duval</t>
  </si>
  <si>
    <t>Eastland</t>
  </si>
  <si>
    <t>Edwards</t>
  </si>
  <si>
    <t>Ellis</t>
  </si>
  <si>
    <t>Erath</t>
  </si>
  <si>
    <t>Fayette</t>
  </si>
  <si>
    <t>Fisher</t>
  </si>
  <si>
    <t>Floyd</t>
  </si>
  <si>
    <t>Frio</t>
  </si>
  <si>
    <t>Gaines</t>
  </si>
  <si>
    <t>Garza</t>
  </si>
  <si>
    <t>Gillespie</t>
  </si>
  <si>
    <t>Glasscock</t>
  </si>
  <si>
    <t>Gray</t>
  </si>
  <si>
    <t>Hale</t>
  </si>
  <si>
    <t>Hall</t>
  </si>
  <si>
    <t>Hansford</t>
  </si>
  <si>
    <t>Hardin</t>
  </si>
  <si>
    <t>Hartley</t>
  </si>
  <si>
    <t>Haskell</t>
  </si>
  <si>
    <t>Hemphill</t>
  </si>
  <si>
    <t>Henderson</t>
  </si>
  <si>
    <t>Hockley</t>
  </si>
  <si>
    <t>Hood</t>
  </si>
  <si>
    <t>Houston</t>
  </si>
  <si>
    <t>Hudspeth</t>
  </si>
  <si>
    <t>Hunt</t>
  </si>
  <si>
    <t>Hutchinson</t>
  </si>
  <si>
    <t>Jasper</t>
  </si>
  <si>
    <t>Jeff Davis</t>
  </si>
  <si>
    <t>Jefferson</t>
  </si>
  <si>
    <t>Jim Hogg</t>
  </si>
  <si>
    <t>Jones</t>
  </si>
  <si>
    <t>Karnes</t>
  </si>
  <si>
    <t>Kendall</t>
  </si>
  <si>
    <t>Kenedy</t>
  </si>
  <si>
    <t>Kent</t>
  </si>
  <si>
    <t>Kerr</t>
  </si>
  <si>
    <t>King</t>
  </si>
  <si>
    <t>Kinney</t>
  </si>
  <si>
    <t>Knox</t>
  </si>
  <si>
    <t>La Salle</t>
  </si>
  <si>
    <t>Lamb</t>
  </si>
  <si>
    <t>Lee</t>
  </si>
  <si>
    <t>Liberty</t>
  </si>
  <si>
    <t>Lipscomb</t>
  </si>
  <si>
    <t>Llano</t>
  </si>
  <si>
    <t>Loving</t>
  </si>
  <si>
    <t>Lynn</t>
  </si>
  <si>
    <t>Mason</t>
  </si>
  <si>
    <t>Maverick</t>
  </si>
  <si>
    <t>McCulloch</t>
  </si>
  <si>
    <t>McMullen</t>
  </si>
  <si>
    <t>Mills</t>
  </si>
  <si>
    <t>Mitchell</t>
  </si>
  <si>
    <t>Moore</t>
  </si>
  <si>
    <t>Motley</t>
  </si>
  <si>
    <t>Nacogdoches</t>
  </si>
  <si>
    <t>Navarro</t>
  </si>
  <si>
    <t>Newton</t>
  </si>
  <si>
    <t>Nolan</t>
  </si>
  <si>
    <t>Ochiltree</t>
  </si>
  <si>
    <t>Oldham</t>
  </si>
  <si>
    <t>Orange</t>
  </si>
  <si>
    <t>Parmer</t>
  </si>
  <si>
    <t>Pecos</t>
  </si>
  <si>
    <t>Polk</t>
  </si>
  <si>
    <t>Potter</t>
  </si>
  <si>
    <t>Presidio</t>
  </si>
  <si>
    <t>Rains</t>
  </si>
  <si>
    <t>Randall</t>
  </si>
  <si>
    <t>Reagan</t>
  </si>
  <si>
    <t>Real</t>
  </si>
  <si>
    <t>Reeves</t>
  </si>
  <si>
    <t>Roberts</t>
  </si>
  <si>
    <t>Runnels</t>
  </si>
  <si>
    <t>Sabine</t>
  </si>
  <si>
    <t>San Augustine</t>
  </si>
  <si>
    <t>San Jacinto</t>
  </si>
  <si>
    <t>San Saba</t>
  </si>
  <si>
    <t>Scurry</t>
  </si>
  <si>
    <t>Shackelford</t>
  </si>
  <si>
    <t>Shelby</t>
  </si>
  <si>
    <t>Sherman</t>
  </si>
  <si>
    <t>Somervell</t>
  </si>
  <si>
    <t>Starr</t>
  </si>
  <si>
    <t>Stonewall</t>
  </si>
  <si>
    <t>Swisher</t>
  </si>
  <si>
    <t>Taylor</t>
  </si>
  <si>
    <t>Terrell</t>
  </si>
  <si>
    <t>Terry</t>
  </si>
  <si>
    <t>Trinity</t>
  </si>
  <si>
    <t>Tyler</t>
  </si>
  <si>
    <t>Uvalde</t>
  </si>
  <si>
    <t>Val Verde</t>
  </si>
  <si>
    <t>Walker</t>
  </si>
  <si>
    <t>Waller</t>
  </si>
  <si>
    <t>Washington</t>
  </si>
  <si>
    <t>Wheeler</t>
  </si>
  <si>
    <t>Wilson</t>
  </si>
  <si>
    <t>Wood</t>
  </si>
  <si>
    <t>Yoakum</t>
  </si>
  <si>
    <t>Zapata</t>
  </si>
  <si>
    <t>Zavala</t>
  </si>
  <si>
    <t>VOLUME 2 - TAB 1: HOMELESS PARTICIPATION</t>
  </si>
  <si>
    <t>Applicant Legal Name</t>
  </si>
  <si>
    <t>Service Area CoC Region</t>
  </si>
  <si>
    <t xml:space="preserve">Application may receive a maximum of three points for the participation of persons who are Homeless in the Applicant’s program design. </t>
  </si>
  <si>
    <t>A.</t>
  </si>
  <si>
    <r>
      <rPr>
        <sz val="11"/>
        <rFont val="Calibri"/>
        <family val="2"/>
        <scheme val="minor"/>
      </rPr>
      <t xml:space="preserve">An Application may receive a maximum of </t>
    </r>
    <r>
      <rPr>
        <b/>
        <sz val="11"/>
        <rFont val="Calibri"/>
        <family val="2"/>
        <scheme val="minor"/>
      </rPr>
      <t>two points</t>
    </r>
    <r>
      <rPr>
        <sz val="11"/>
        <rFont val="Calibri"/>
        <family val="2"/>
        <scheme val="minor"/>
      </rPr>
      <t xml:space="preserve"> when at least one person who is Homeless or formerly Homeless is a member of or consults with the Applicant's policy-making entity for facilities, services, or assistance under ESG.</t>
    </r>
    <r>
      <rPr>
        <sz val="11"/>
        <color theme="1"/>
        <rFont val="Calibri"/>
        <family val="2"/>
        <scheme val="minor"/>
      </rPr>
      <t xml:space="preserve">
To qualify for points under this criteria, the person must be currently fulfilling the role. </t>
    </r>
  </si>
  <si>
    <t>Name or client number of Program Participant:</t>
  </si>
  <si>
    <t>Dates of membership or consultation:</t>
  </si>
  <si>
    <t>Start Date:</t>
  </si>
  <si>
    <t>End Date:</t>
  </si>
  <si>
    <t>Description of role:</t>
  </si>
  <si>
    <t>Number of points requested under category "Homeless Policy Consultation."</t>
  </si>
  <si>
    <t>B.</t>
  </si>
  <si>
    <r>
      <t xml:space="preserve">An Application may receive a maximum of </t>
    </r>
    <r>
      <rPr>
        <b/>
        <sz val="11"/>
        <color theme="1"/>
        <rFont val="Calibri"/>
        <family val="2"/>
        <scheme val="minor"/>
      </rPr>
      <t>one point</t>
    </r>
    <r>
      <rPr>
        <sz val="11"/>
        <color theme="1"/>
        <rFont val="Calibri"/>
        <family val="2"/>
        <scheme val="minor"/>
      </rPr>
      <t xml:space="preserve"> when at least one person who is Homeless or formerly Homeless is employed in a paid position with duties that include constructing, renovating, maintaining, or operating the Applicant's ESG facilities, or providing services for occupants of its ESG facilities.
To qualify for points under this criteria, the person must be currently fulfilling the role and must be in a </t>
    </r>
    <r>
      <rPr>
        <b/>
        <sz val="11"/>
        <color theme="1"/>
        <rFont val="Calibri"/>
        <family val="2"/>
        <scheme val="minor"/>
      </rPr>
      <t>paid</t>
    </r>
    <r>
      <rPr>
        <sz val="11"/>
        <color theme="1"/>
        <rFont val="Calibri"/>
        <family val="2"/>
        <scheme val="minor"/>
      </rPr>
      <t xml:space="preserve"> position. </t>
    </r>
  </si>
  <si>
    <t>Dates of participation:</t>
  </si>
  <si>
    <t>Description of participation:</t>
  </si>
  <si>
    <t>Number of points requested under category "Homeless Facilities Participation."</t>
  </si>
  <si>
    <t>VOLUME 2 -TAB 2: ORGANIZATIONAL OR MANAGEMENT EXPERIENCE</t>
  </si>
  <si>
    <r>
      <t xml:space="preserve">An Application may be awarded points for the Applicant’s </t>
    </r>
    <r>
      <rPr>
        <b/>
        <sz val="11"/>
        <color theme="1"/>
        <rFont val="Calibri"/>
        <family val="2"/>
        <scheme val="minor"/>
      </rPr>
      <t>OR</t>
    </r>
    <r>
      <rPr>
        <sz val="11"/>
        <color theme="1"/>
        <rFont val="Calibri"/>
        <family val="2"/>
        <scheme val="minor"/>
      </rPr>
      <t xml:space="preserve"> its management’s experience administering federal or State programs.  Select </t>
    </r>
    <r>
      <rPr>
        <b/>
        <sz val="11"/>
        <color theme="1"/>
        <rFont val="Calibri"/>
        <family val="2"/>
        <scheme val="minor"/>
      </rPr>
      <t>ONE</t>
    </r>
    <r>
      <rPr>
        <sz val="11"/>
        <color theme="1"/>
        <rFont val="Calibri"/>
        <family val="2"/>
        <scheme val="minor"/>
      </rPr>
      <t xml:space="preserve"> of the two options below if the Applicant requests points under this criterion. 
</t>
    </r>
    <r>
      <rPr>
        <b/>
        <sz val="11"/>
        <color theme="1"/>
        <rFont val="Calibri"/>
        <family val="2"/>
        <scheme val="minor"/>
      </rPr>
      <t xml:space="preserve">An Application may receive a maximum of: </t>
    </r>
    <r>
      <rPr>
        <sz val="11"/>
        <color theme="1"/>
        <rFont val="Calibri"/>
        <family val="2"/>
        <scheme val="minor"/>
      </rPr>
      <t xml:space="preserve">
A. </t>
    </r>
    <r>
      <rPr>
        <b/>
        <sz val="11"/>
        <color theme="1"/>
        <rFont val="Calibri"/>
        <family val="2"/>
        <scheme val="minor"/>
      </rPr>
      <t>Three points</t>
    </r>
    <r>
      <rPr>
        <sz val="11"/>
        <color theme="1"/>
        <rFont val="Calibri"/>
        <family val="2"/>
        <scheme val="minor"/>
      </rPr>
      <t xml:space="preserve"> for an Applicant or its management staff with at least two but less than four years of experience; or 
B. </t>
    </r>
    <r>
      <rPr>
        <b/>
        <sz val="11"/>
        <color theme="1"/>
        <rFont val="Calibri"/>
        <family val="2"/>
        <scheme val="minor"/>
      </rPr>
      <t>Five points</t>
    </r>
    <r>
      <rPr>
        <sz val="11"/>
        <color theme="1"/>
        <rFont val="Calibri"/>
        <family val="2"/>
        <scheme val="minor"/>
      </rPr>
      <t xml:space="preserve"> for an Applicant or its management staff with at least four but less than six years of experience; or 
C. </t>
    </r>
    <r>
      <rPr>
        <b/>
        <sz val="11"/>
        <color theme="1"/>
        <rFont val="Calibri"/>
        <family val="2"/>
        <scheme val="minor"/>
      </rPr>
      <t>Eight points</t>
    </r>
    <r>
      <rPr>
        <sz val="11"/>
        <color theme="1"/>
        <rFont val="Calibri"/>
        <family val="2"/>
        <scheme val="minor"/>
      </rPr>
      <t xml:space="preserve"> for an Applicant or its management staff with six or more years of experience. </t>
    </r>
  </si>
  <si>
    <t>Source</t>
  </si>
  <si>
    <r>
      <t xml:space="preserve">Option 1 </t>
    </r>
    <r>
      <rPr>
        <b/>
        <u/>
        <sz val="11"/>
        <color indexed="8"/>
        <rFont val="Calibri"/>
        <family val="2"/>
      </rPr>
      <t>or</t>
    </r>
    <r>
      <rPr>
        <b/>
        <sz val="11"/>
        <color indexed="8"/>
        <rFont val="Calibri"/>
        <family val="2"/>
      </rPr>
      <t xml:space="preserve"> 2: Number of points requested under category
 "ORGANIZATIONAL </t>
    </r>
    <r>
      <rPr>
        <b/>
        <u/>
        <sz val="11"/>
        <color indexed="8"/>
        <rFont val="Calibri"/>
        <family val="2"/>
      </rPr>
      <t>OR</t>
    </r>
    <r>
      <rPr>
        <b/>
        <sz val="11"/>
        <color indexed="8"/>
        <rFont val="Calibri"/>
        <family val="2"/>
      </rPr>
      <t xml:space="preserve"> MANAGEMENT EXPERIENCE."</t>
    </r>
  </si>
  <si>
    <t>VOLUME 2 - TAB 3: PERCENTAGE OF PRIOR ESG AWARD EXPENDED</t>
  </si>
  <si>
    <t>Contract 1:</t>
  </si>
  <si>
    <t>Contract 2:</t>
  </si>
  <si>
    <t>Contract 3:</t>
  </si>
  <si>
    <t>Total:</t>
  </si>
  <si>
    <t>1. ESG Annual Contract Number:</t>
  </si>
  <si>
    <t>2. Contract End Date prior to amendment(s):</t>
  </si>
  <si>
    <t>4. Amount of funds voluntarily deobligated from the contract prior to the deadline:</t>
  </si>
  <si>
    <t>5. Total required expenditure:</t>
  </si>
  <si>
    <t>6. Amount of ESG  funds reported as expended as of the Contract End Date prior to amendment(s):</t>
  </si>
  <si>
    <t>Percentage of ESG funds expended prior to amendment(s):</t>
  </si>
  <si>
    <t>B. Point Selection</t>
  </si>
  <si>
    <r>
      <t xml:space="preserve">Applications may receive: 
A. </t>
    </r>
    <r>
      <rPr>
        <b/>
        <sz val="11"/>
        <color theme="1"/>
        <rFont val="Calibri"/>
        <family val="2"/>
        <scheme val="minor"/>
      </rPr>
      <t>Two points</t>
    </r>
    <r>
      <rPr>
        <sz val="11"/>
        <color theme="1"/>
        <rFont val="Calibri"/>
        <family val="2"/>
        <scheme val="minor"/>
      </rPr>
      <t xml:space="preserve"> if the Applicant expended 91-94% of its prior ESG Contract funds as of its closing as stated in the Contract prior to amendments;
B. </t>
    </r>
    <r>
      <rPr>
        <b/>
        <sz val="11"/>
        <color theme="1"/>
        <rFont val="Calibri"/>
        <family val="2"/>
        <scheme val="minor"/>
      </rPr>
      <t>Three points</t>
    </r>
    <r>
      <rPr>
        <sz val="11"/>
        <color theme="1"/>
        <rFont val="Calibri"/>
        <family val="2"/>
        <scheme val="minor"/>
      </rPr>
      <t xml:space="preserve"> if the Applicant expended 95% to less than 100% of its prior ESG Contract funds as of its closing as stated in the Contract prior to amendments; or
C. </t>
    </r>
    <r>
      <rPr>
        <b/>
        <sz val="11"/>
        <color theme="1"/>
        <rFont val="Calibri"/>
        <family val="2"/>
        <scheme val="minor"/>
      </rPr>
      <t>Six points</t>
    </r>
    <r>
      <rPr>
        <sz val="11"/>
        <color theme="1"/>
        <rFont val="Calibri"/>
        <family val="2"/>
        <scheme val="minor"/>
      </rPr>
      <t xml:space="preserve"> if the Applicant expended 100% of its prior ESG Contract funds as of its closing as stated in the Contract prior to amendments.
</t>
    </r>
  </si>
  <si>
    <t>Number of points requested under category "PREVIOUS ESG AWARD".</t>
  </si>
  <si>
    <t>VOLUME 2 - TAB 4: PREVIOUS ESG OUTCOMES</t>
  </si>
  <si>
    <t xml:space="preserve">Street Outreach </t>
  </si>
  <si>
    <t>Emergency Shelter</t>
  </si>
  <si>
    <t>Homeless Prevention</t>
  </si>
  <si>
    <t>Rapid Rehousing</t>
  </si>
  <si>
    <r>
      <t xml:space="preserve">Applicants may select a maximum of twelve points under this scoring criterion:
</t>
    </r>
    <r>
      <rPr>
        <sz val="10"/>
        <color theme="1"/>
        <rFont val="Calibri"/>
        <family val="2"/>
        <scheme val="minor"/>
      </rPr>
      <t xml:space="preserve">A. </t>
    </r>
    <r>
      <rPr>
        <b/>
        <sz val="10"/>
        <color theme="1"/>
        <rFont val="Calibri"/>
        <family val="2"/>
        <scheme val="minor"/>
      </rPr>
      <t>Two points</t>
    </r>
    <r>
      <rPr>
        <sz val="10"/>
        <color theme="1"/>
        <rFont val="Calibri"/>
        <family val="2"/>
        <scheme val="minor"/>
      </rPr>
      <t xml:space="preserve"> if the Applicant submitted the last three reports on or before the Contract end date within the reports' respective reporting deadlines;
B. </t>
    </r>
    <r>
      <rPr>
        <b/>
        <sz val="10"/>
        <color theme="1"/>
        <rFont val="Calibri"/>
        <family val="2"/>
        <scheme val="minor"/>
      </rPr>
      <t>Two points</t>
    </r>
    <r>
      <rPr>
        <sz val="10"/>
        <color theme="1"/>
        <rFont val="Calibri"/>
        <family val="2"/>
        <scheme val="minor"/>
      </rPr>
      <t xml:space="preserve"> if the Applicant met 100% or more of their street outreach target of persons exiting to temporary or transitional or permanent housing destination;
C. </t>
    </r>
    <r>
      <rPr>
        <b/>
        <sz val="10"/>
        <color theme="1"/>
        <rFont val="Calibri"/>
        <family val="2"/>
        <scheme val="minor"/>
      </rPr>
      <t>Two points</t>
    </r>
    <r>
      <rPr>
        <sz val="10"/>
        <color theme="1"/>
        <rFont val="Calibri"/>
        <family val="2"/>
        <scheme val="minor"/>
      </rPr>
      <t xml:space="preserve"> if the Applicant met 100% or more of their emergency shelter exits to permanent housing;   
D. </t>
    </r>
    <r>
      <rPr>
        <b/>
        <sz val="10"/>
        <color theme="1"/>
        <rFont val="Calibri"/>
        <family val="2"/>
        <scheme val="minor"/>
      </rPr>
      <t>Two points</t>
    </r>
    <r>
      <rPr>
        <sz val="10"/>
        <color theme="1"/>
        <rFont val="Calibri"/>
        <family val="2"/>
        <scheme val="minor"/>
      </rPr>
      <t xml:space="preserve"> if the Applicant met 100% or more of their Homeless prevention target for maintaining housing for three months or more;
E. </t>
    </r>
    <r>
      <rPr>
        <b/>
        <sz val="10"/>
        <color theme="1"/>
        <rFont val="Calibri"/>
        <family val="2"/>
        <scheme val="minor"/>
      </rPr>
      <t>Two points</t>
    </r>
    <r>
      <rPr>
        <sz val="10"/>
        <color theme="1"/>
        <rFont val="Calibri"/>
        <family val="2"/>
        <scheme val="minor"/>
      </rPr>
      <t xml:space="preserve"> if the Applicant met 100% or more of their rapid re-housing target for maintaining housing for three months or more; and
F.</t>
    </r>
    <r>
      <rPr>
        <b/>
        <sz val="10"/>
        <color theme="1"/>
        <rFont val="Calibri"/>
        <family val="2"/>
        <scheme val="minor"/>
      </rPr>
      <t xml:space="preserve"> Two points</t>
    </r>
    <r>
      <rPr>
        <sz val="10"/>
        <color theme="1"/>
        <rFont val="Calibri"/>
        <family val="2"/>
        <scheme val="minor"/>
      </rPr>
      <t xml:space="preserve"> if the Applicant met 100% or more of their Match obligation. 
G. </t>
    </r>
    <r>
      <rPr>
        <b/>
        <sz val="10"/>
        <color theme="1"/>
        <rFont val="Calibri"/>
        <family val="2"/>
        <scheme val="minor"/>
      </rPr>
      <t>Twelve points</t>
    </r>
    <r>
      <rPr>
        <sz val="10"/>
        <color theme="1"/>
        <rFont val="Calibri"/>
        <family val="2"/>
        <scheme val="minor"/>
      </rPr>
      <t xml:space="preserve"> if the Applicant has not previously been awarded an ESG Annual Contract closed within 12 months prior to the date of the Application deadline</t>
    </r>
  </si>
  <si>
    <t>Number of points requested under category "PREVIOUS ESG OUTCOME"</t>
  </si>
  <si>
    <t>VOLUME 2 -  TAB 5: PREVIOUS MONITORING REPORTS</t>
  </si>
  <si>
    <t>A. Point Selection</t>
  </si>
  <si>
    <t xml:space="preserve">Applicants must select points from the most restrictive of applicable point categories.  Applicants may not combine points to achieve a higher score. </t>
  </si>
  <si>
    <r>
      <t>A. Application may be awarded</t>
    </r>
    <r>
      <rPr>
        <b/>
        <sz val="11"/>
        <color theme="1"/>
        <rFont val="Calibri"/>
        <family val="2"/>
        <scheme val="minor"/>
      </rPr>
      <t xml:space="preserve"> five</t>
    </r>
    <r>
      <rPr>
        <sz val="11"/>
        <color theme="1"/>
        <rFont val="Calibri"/>
        <family val="2"/>
        <scheme val="minor"/>
      </rPr>
      <t xml:space="preserve"> points if the Applicant has not received any monitoring Findings, including Applicants with no previous monitoring history.</t>
    </r>
  </si>
  <si>
    <r>
      <t xml:space="preserve">B. Applications may be awarded not more than </t>
    </r>
    <r>
      <rPr>
        <b/>
        <sz val="11"/>
        <color theme="1"/>
        <rFont val="Calibri"/>
        <family val="2"/>
        <scheme val="minor"/>
      </rPr>
      <t>three</t>
    </r>
    <r>
      <rPr>
        <sz val="11"/>
        <color theme="1"/>
        <rFont val="Calibri"/>
        <family val="2"/>
        <scheme val="minor"/>
      </rPr>
      <t xml:space="preserve"> points if the monitoring history has a close-out letter that included Findings, but the Findings were not related to Household eligibility or violations of procurement requirements.</t>
    </r>
  </si>
  <si>
    <r>
      <t xml:space="preserve">C. Applications may be awarded not more than </t>
    </r>
    <r>
      <rPr>
        <b/>
        <sz val="11"/>
        <color theme="1"/>
        <rFont val="Calibri"/>
        <family val="2"/>
        <scheme val="minor"/>
      </rPr>
      <t>two</t>
    </r>
    <r>
      <rPr>
        <sz val="11"/>
        <color theme="1"/>
        <rFont val="Calibri"/>
        <family val="2"/>
        <scheme val="minor"/>
      </rPr>
      <t xml:space="preserve"> points if the monitoring history has a close-out letter that included Findings related to Household eligibility.</t>
    </r>
  </si>
  <si>
    <r>
      <t xml:space="preserve">D.  Applications may be awarded not more than </t>
    </r>
    <r>
      <rPr>
        <b/>
        <sz val="11"/>
        <color theme="1"/>
        <rFont val="Calibri"/>
        <family val="2"/>
        <scheme val="minor"/>
      </rPr>
      <t>one</t>
    </r>
    <r>
      <rPr>
        <sz val="11"/>
        <color theme="1"/>
        <rFont val="Calibri"/>
        <family val="2"/>
        <scheme val="minor"/>
      </rPr>
      <t xml:space="preserve"> point if the monitoring history has a monitoring close-out letter that included Findings related to violations of procurement requirements.</t>
    </r>
  </si>
  <si>
    <r>
      <t xml:space="preserve">E. </t>
    </r>
    <r>
      <rPr>
        <b/>
        <sz val="11"/>
        <color theme="1"/>
        <rFont val="Calibri"/>
        <family val="2"/>
        <scheme val="minor"/>
      </rPr>
      <t xml:space="preserve">Zero </t>
    </r>
    <r>
      <rPr>
        <sz val="11"/>
        <color theme="1"/>
        <rFont val="Calibri"/>
        <family val="2"/>
        <scheme val="minor"/>
      </rPr>
      <t xml:space="preserve">points may be awarded under this criterion if the Applicant received a Finding resulting in disallowed costs in excess of $5,000 which required repayment to the Department.  </t>
    </r>
  </si>
  <si>
    <t xml:space="preserve">Number of points requested under category "PREVIOUS MONITORING REPORTS," 
including Applicants with no previous monitoring history. </t>
  </si>
  <si>
    <t>VOLUME 2 - TAB 6: PRIORITY FOR CERTAIN COMMUNITIES</t>
  </si>
  <si>
    <r>
      <t>Applications for all Activity types may receive</t>
    </r>
    <r>
      <rPr>
        <b/>
        <sz val="11"/>
        <color theme="1"/>
        <rFont val="Calibri"/>
        <family val="2"/>
        <scheme val="minor"/>
      </rPr>
      <t xml:space="preserve"> two points</t>
    </r>
    <r>
      <rPr>
        <sz val="11"/>
        <color theme="1"/>
        <rFont val="Calibri"/>
        <family val="2"/>
        <scheme val="minor"/>
      </rPr>
      <t xml:space="preserve"> if at least one colonia is included in the service area identified in the Application.</t>
    </r>
  </si>
  <si>
    <t>Counties with no TDHCA or HUD ESG funding in previous federal fiscal year</t>
  </si>
  <si>
    <t>Number of points requested under category "PRIORITY FOR CERTAIN COMMUNITIES".</t>
  </si>
  <si>
    <t>Bee</t>
  </si>
  <si>
    <t>San Patricio</t>
  </si>
  <si>
    <t>Cameron</t>
  </si>
  <si>
    <t>Jim Wells</t>
  </si>
  <si>
    <t>Webb</t>
  </si>
  <si>
    <t>Willacy</t>
  </si>
  <si>
    <t>Nueces</t>
  </si>
  <si>
    <t>El Paso</t>
  </si>
  <si>
    <t>Hidalgo</t>
  </si>
  <si>
    <t>VOLUME 2 - TAB 7: PREVIOUSLY UNSERVED AREAS</t>
  </si>
  <si>
    <r>
      <t xml:space="preserve">Applications may receive a maximum of </t>
    </r>
    <r>
      <rPr>
        <b/>
        <sz val="11"/>
        <rFont val="Calibri"/>
        <family val="2"/>
        <scheme val="minor"/>
      </rPr>
      <t>10 points</t>
    </r>
    <r>
      <rPr>
        <sz val="11"/>
        <rFont val="Calibri"/>
        <family val="2"/>
        <scheme val="minor"/>
      </rPr>
      <t xml:space="preserve"> for provision of ESG services if at least one county in the Service Area included in the Application has not received ESG funds from the Department or directly from HUD within the previous federal funding year for services.</t>
    </r>
  </si>
  <si>
    <t>A. Qualifying Counties</t>
  </si>
  <si>
    <t xml:space="preserve">A listing of counties that do not qualify as previously unserved for point selection is included in the ASPM. </t>
  </si>
  <si>
    <t>Ten points if at least one county in the Service Area has not received ESG funds within the previous federal funding year.</t>
  </si>
  <si>
    <t>Number of points requested under category "PREVIOUSLY UNSERVED AREAS".</t>
  </si>
  <si>
    <t>Use Arrow keys to complete form</t>
  </si>
  <si>
    <t>VOLUME 2 - TAB 8: VOLUME 2 SUBMISSION CHECKLIST</t>
  </si>
  <si>
    <t>The PDF copy of the Application must be Bookmarked with numbered tabs according to the checklist detailed below.</t>
  </si>
  <si>
    <r>
      <t>A.</t>
    </r>
    <r>
      <rPr>
        <b/>
        <sz val="7"/>
        <color indexed="8"/>
        <rFont val="Calibri"/>
        <family val="2"/>
      </rPr>
      <t xml:space="preserve">     </t>
    </r>
    <r>
      <rPr>
        <b/>
        <sz val="11"/>
        <color indexed="8"/>
        <rFont val="Calibri"/>
        <family val="2"/>
      </rPr>
      <t>APPLICATION CHECKLIST FOR APPLICATION .PDF FILE</t>
    </r>
  </si>
  <si>
    <t>Tab Number</t>
  </si>
  <si>
    <t>Item</t>
  </si>
  <si>
    <t>Tab completed or N/A</t>
  </si>
  <si>
    <t>Self Score</t>
  </si>
  <si>
    <t>Homeless Participation - Policy Consultation</t>
  </si>
  <si>
    <t>Homeless Participation - Facilities</t>
  </si>
  <si>
    <t>Yes</t>
  </si>
  <si>
    <t>Organizational or Management Experience</t>
  </si>
  <si>
    <t>No</t>
  </si>
  <si>
    <t xml:space="preserve">     Support Documentation</t>
  </si>
  <si>
    <t>N/A</t>
  </si>
  <si>
    <t>Percentage of Prior ESG Award Expended</t>
  </si>
  <si>
    <t>Previous ESG Reporting and Outcomes</t>
  </si>
  <si>
    <t>Previous Monitoring Reports</t>
  </si>
  <si>
    <t>Priority for Certain Communities</t>
  </si>
  <si>
    <t>Previously Unserved Areas</t>
  </si>
  <si>
    <t>APPLICANT TOTAL SELF SCORE FOR UNIFORM SELECTION CRITERIA:</t>
  </si>
  <si>
    <t>OrgName</t>
  </si>
  <si>
    <t>COC</t>
  </si>
  <si>
    <t>HomelessPrgDesParticipant</t>
  </si>
  <si>
    <t>HPDStart</t>
  </si>
  <si>
    <t>HPDEnd</t>
  </si>
  <si>
    <t>HPDDesc</t>
  </si>
  <si>
    <t>HPDPoints</t>
  </si>
  <si>
    <t>HomelessPrgConstruct</t>
  </si>
  <si>
    <t>HPCStart</t>
  </si>
  <si>
    <t>HPCEnd</t>
  </si>
  <si>
    <t>HPCDesc</t>
  </si>
  <si>
    <t>HPCPoints</t>
  </si>
  <si>
    <t>POINTSMgmtExp</t>
  </si>
  <si>
    <t>Contract1Nbr</t>
  </si>
  <si>
    <t>Contract1EndDate</t>
  </si>
  <si>
    <t>Contract1Amt</t>
  </si>
  <si>
    <t>Contract1DeobAmt</t>
  </si>
  <si>
    <t>Contract1AmtExpend</t>
  </si>
  <si>
    <t>Contract2Nbr</t>
  </si>
  <si>
    <t>Contract2EndDate</t>
  </si>
  <si>
    <t>Contract2Amt</t>
  </si>
  <si>
    <t>Contract2DeobAmt</t>
  </si>
  <si>
    <t>Contract2AmtExpend</t>
  </si>
  <si>
    <t>Contract3Nbr</t>
  </si>
  <si>
    <t>Contract3EndDate</t>
  </si>
  <si>
    <t>Contract3Amt</t>
  </si>
  <si>
    <t>Contract3DeobAmt</t>
  </si>
  <si>
    <t>Contract3AmtExpend</t>
  </si>
  <si>
    <t>ESGAwardPOINTS</t>
  </si>
  <si>
    <t>PrevOutSE</t>
  </si>
  <si>
    <t>MetSEtarget</t>
  </si>
  <si>
    <t>PrevOUtES</t>
  </si>
  <si>
    <t>MetESTarget</t>
  </si>
  <si>
    <t>PrevOutHP</t>
  </si>
  <si>
    <t>MetHPTarget</t>
  </si>
  <si>
    <t>PrevOUtRRH</t>
  </si>
  <si>
    <t>MetRRHTarget</t>
  </si>
  <si>
    <t>Contract1RptsSubmitted</t>
  </si>
  <si>
    <t>Contract2RptsSubmitted</t>
  </si>
  <si>
    <t>Contract3RptsSubmitted</t>
  </si>
  <si>
    <t>Contract1SOTarget</t>
  </si>
  <si>
    <t>Contract1SOOutcome</t>
  </si>
  <si>
    <t>Contract2SOTarget</t>
  </si>
  <si>
    <t>Contract2SOOutcome</t>
  </si>
  <si>
    <t>Contract3SOTarget</t>
  </si>
  <si>
    <t>Contract3SOOutcome</t>
  </si>
  <si>
    <t>Contract1ESTarget</t>
  </si>
  <si>
    <t>Contract1ESOutcome</t>
  </si>
  <si>
    <t>Contract2ESTarget</t>
  </si>
  <si>
    <t>Contract2ESOutcome</t>
  </si>
  <si>
    <t>Contract3ESTarget</t>
  </si>
  <si>
    <t>Contract3ESOutcome</t>
  </si>
  <si>
    <t>Contract1HPTarget</t>
  </si>
  <si>
    <t>Contract1HPOutcome</t>
  </si>
  <si>
    <t>Contract2HPTarget</t>
  </si>
  <si>
    <t>Contract2HPOutcome</t>
  </si>
  <si>
    <t>Contract3HPTarget</t>
  </si>
  <si>
    <t>Contract3HPOutcome</t>
  </si>
  <si>
    <t>Contract1RRHTarget</t>
  </si>
  <si>
    <t>Contract1RRHOutcome</t>
  </si>
  <si>
    <t>Contract2RRHTarget</t>
  </si>
  <si>
    <t>Contract2RRHOutcome</t>
  </si>
  <si>
    <t>Contract3RRHTarget</t>
  </si>
  <si>
    <t>Contract3RRHOutcome</t>
  </si>
  <si>
    <t>PrevESGOutcomePOINTS</t>
  </si>
  <si>
    <t>PrevMonRptPOINTS</t>
  </si>
  <si>
    <t>SvcAreaAtacosta</t>
  </si>
  <si>
    <t>SvcAreaBandera</t>
  </si>
  <si>
    <t>SvcAreaBee</t>
  </si>
  <si>
    <t>SvcAreaBrewster</t>
  </si>
  <si>
    <t>SvcAreaBrooks</t>
  </si>
  <si>
    <t>SvcAreaCameron</t>
  </si>
  <si>
    <t>SvcAreaCrane</t>
  </si>
  <si>
    <t>SvcAreaCulberson</t>
  </si>
  <si>
    <t>SvcAreaDimmit</t>
  </si>
  <si>
    <t>SvcAreaDuval</t>
  </si>
  <si>
    <t>SvcAreaEdwards</t>
  </si>
  <si>
    <t>SvcAreaElPaso</t>
  </si>
  <si>
    <t>SvcAreaFrio</t>
  </si>
  <si>
    <t>SvcAreaHidalgo</t>
  </si>
  <si>
    <t>SvcAreaHudspeth</t>
  </si>
  <si>
    <t>SvcAreaJeffDavis</t>
  </si>
  <si>
    <t>SvcAreaJimHogg</t>
  </si>
  <si>
    <t>SvcAreaJimWells</t>
  </si>
  <si>
    <t>SvcAreaKinney</t>
  </si>
  <si>
    <t>SvcAreaLaSalle</t>
  </si>
  <si>
    <t>SvcAreaMaverick</t>
  </si>
  <si>
    <t>SvcAreaMedina</t>
  </si>
  <si>
    <t>SvcAreaNueces</t>
  </si>
  <si>
    <t>SvcAreaPecos</t>
  </si>
  <si>
    <t>SvcAreaPresidio</t>
  </si>
  <si>
    <t>SvcAreaReal</t>
  </si>
  <si>
    <t>SvcAreaReeves</t>
  </si>
  <si>
    <t>SvcAreaSanPatricio</t>
  </si>
  <si>
    <t>SvcAreaStarr</t>
  </si>
  <si>
    <t>SvcAreaTerrell</t>
  </si>
  <si>
    <t>SvcAreaUvalde</t>
  </si>
  <si>
    <t>SvcAreaValVerde</t>
  </si>
  <si>
    <t>SvcAreaWard</t>
  </si>
  <si>
    <t>SvcAreaWebb</t>
  </si>
  <si>
    <t>SvcAreaWillacy</t>
  </si>
  <si>
    <t>SvcAreaWinkler</t>
  </si>
  <si>
    <t>SvcAreaUpton</t>
  </si>
  <si>
    <t>SvcAreaZapata</t>
  </si>
  <si>
    <t>SvcAreaZavala</t>
  </si>
  <si>
    <t>CommunitesPOINTS</t>
  </si>
  <si>
    <t>CountyPOINTS</t>
  </si>
  <si>
    <t>Tab1</t>
  </si>
  <si>
    <t>Tab2</t>
  </si>
  <si>
    <t>Tab2a</t>
  </si>
  <si>
    <t>Tab3</t>
  </si>
  <si>
    <t>Tab4</t>
  </si>
  <si>
    <t>Tab5</t>
  </si>
  <si>
    <t>Tab6</t>
  </si>
  <si>
    <t>Tab7</t>
  </si>
  <si>
    <t>ProgName</t>
  </si>
  <si>
    <t>AwardYear</t>
  </si>
  <si>
    <t>GrantTerm</t>
  </si>
  <si>
    <t>NoESG</t>
  </si>
  <si>
    <t>NoTDHCAESG</t>
  </si>
  <si>
    <t>Applicant is requesting points under:</t>
  </si>
  <si>
    <t>Organizational Experience</t>
  </si>
  <si>
    <t>Management Experience</t>
  </si>
  <si>
    <t>3. Original amount of ESG award prior to amendment(s):</t>
  </si>
  <si>
    <t>Tab2-2</t>
  </si>
  <si>
    <t>607 Colonias</t>
  </si>
  <si>
    <t>Counties with at least one Colonia within Service Area</t>
  </si>
  <si>
    <t xml:space="preserve"> </t>
  </si>
  <si>
    <r>
      <t xml:space="preserve">Application may receive a maximum of six points for the Applicant’s past expenditure performance of </t>
    </r>
    <r>
      <rPr>
        <b/>
        <u/>
        <sz val="11"/>
        <color theme="1"/>
        <rFont val="Calibri"/>
        <family val="2"/>
        <scheme val="minor"/>
      </rPr>
      <t>ESG Annual</t>
    </r>
    <r>
      <rPr>
        <b/>
        <sz val="11"/>
        <color theme="1"/>
        <rFont val="Calibri"/>
        <family val="2"/>
        <scheme val="minor"/>
      </rPr>
      <t xml:space="preserve"> funds proportionate to the award of funds from TDHCA to the Applicant.</t>
    </r>
  </si>
  <si>
    <r>
      <rPr>
        <b/>
        <sz val="11"/>
        <color theme="1"/>
        <rFont val="Calibri"/>
        <family val="2"/>
        <scheme val="minor"/>
      </rPr>
      <t xml:space="preserve">CoC Service Area
</t>
    </r>
    <r>
      <rPr>
        <sz val="9"/>
        <color theme="1"/>
        <rFont val="Calibri"/>
        <family val="2"/>
        <scheme val="minor"/>
      </rPr>
      <t>(autofilled from 2-1 Homeless Participation)</t>
    </r>
  </si>
  <si>
    <r>
      <rPr>
        <b/>
        <sz val="11"/>
        <color theme="1"/>
        <rFont val="Calibri"/>
        <family val="2"/>
        <scheme val="minor"/>
      </rPr>
      <t>To be awarded the two points, at least one colonia must be listed in the service area identified in the Application.  Applicants awarded points under this category will be contractually required to maintain a service area that includes at least one colonia</t>
    </r>
    <r>
      <rPr>
        <sz val="11"/>
        <color theme="1"/>
        <rFont val="Calibri"/>
        <family val="2"/>
        <scheme val="minor"/>
      </rPr>
      <t>.  
Select a county from the drop down below that is included in the service area as stated in Volume 1 Tab 3 which include at least one colonia for which points are requested under this criterion. If there are no qualifying counties in your service area the you are not eligible to claim points under this criterion. If you serve a Colonia that is not listed below, please enter the Colonia name and issued M-Number under Other.</t>
    </r>
  </si>
  <si>
    <r>
      <rPr>
        <b/>
        <sz val="10"/>
        <color theme="1"/>
        <rFont val="Calibri"/>
        <family val="2"/>
        <scheme val="minor"/>
      </rPr>
      <t>CoC Service Area</t>
    </r>
    <r>
      <rPr>
        <sz val="10"/>
        <color theme="1"/>
        <rFont val="Calibri"/>
        <family val="2"/>
        <scheme val="minor"/>
      </rPr>
      <t xml:space="preserve"> </t>
    </r>
    <r>
      <rPr>
        <sz val="9"/>
        <color theme="1"/>
        <rFont val="Calibri"/>
        <family val="2"/>
        <scheme val="minor"/>
      </rPr>
      <t>(autofilled from 2-1 Homeless Participation)</t>
    </r>
  </si>
  <si>
    <t>Select one County included in the Applicant's Service Area (Volume 1 - Tab 4) which qualify the Application to request points for this criterion.</t>
  </si>
  <si>
    <t>TOTAL</t>
  </si>
  <si>
    <r>
      <rPr>
        <b/>
        <sz val="11"/>
        <color theme="1"/>
        <rFont val="Calibri"/>
        <family val="2"/>
        <scheme val="minor"/>
      </rPr>
      <t>1.</t>
    </r>
    <r>
      <rPr>
        <sz val="11"/>
        <color theme="1"/>
        <rFont val="Calibri"/>
        <family val="2"/>
        <scheme val="minor"/>
      </rPr>
      <t xml:space="preserve"> Applicant was funded for the following Program Participant services under a contract which closed within 12 months from the Application deadline:</t>
    </r>
  </si>
  <si>
    <r>
      <rPr>
        <b/>
        <sz val="11"/>
        <color theme="1"/>
        <rFont val="Calibri"/>
        <family val="2"/>
        <scheme val="minor"/>
      </rPr>
      <t>2.</t>
    </r>
    <r>
      <rPr>
        <sz val="11"/>
        <color theme="1"/>
        <rFont val="Calibri"/>
        <family val="2"/>
        <scheme val="minor"/>
      </rPr>
      <t xml:space="preserve"> ESG Contract Number:</t>
    </r>
  </si>
  <si>
    <r>
      <rPr>
        <b/>
        <sz val="11"/>
        <color theme="1"/>
        <rFont val="Calibri"/>
        <family val="2"/>
        <scheme val="minor"/>
      </rPr>
      <t>3.</t>
    </r>
    <r>
      <rPr>
        <sz val="11"/>
        <color theme="1"/>
        <rFont val="Calibri"/>
        <family val="2"/>
        <scheme val="minor"/>
      </rPr>
      <t xml:space="preserve"> Applicant submitted the last three reports  on or before the reporting deadline </t>
    </r>
  </si>
  <si>
    <r>
      <rPr>
        <b/>
        <sz val="11"/>
        <color theme="1"/>
        <rFont val="Calibri"/>
        <family val="2"/>
        <scheme val="minor"/>
      </rPr>
      <t>4.</t>
    </r>
    <r>
      <rPr>
        <sz val="11"/>
        <color theme="1"/>
        <rFont val="Calibri"/>
        <family val="2"/>
        <scheme val="minor"/>
      </rPr>
      <t xml:space="preserve"> Applicant met 100% or more of their Match obligation</t>
    </r>
  </si>
  <si>
    <t>TX-625 Lubbock CoC</t>
  </si>
  <si>
    <t>SALubbock</t>
  </si>
  <si>
    <t>Galveston</t>
  </si>
  <si>
    <t>Grimes</t>
  </si>
  <si>
    <t>Johnson</t>
  </si>
  <si>
    <t>Medina</t>
  </si>
  <si>
    <t>Rockwall</t>
  </si>
  <si>
    <t xml:space="preserve">A. ESG Annual Contracts closed on or after June 25, 2025: </t>
  </si>
  <si>
    <t>A. ESG Annual Contracts closed on or after June 25, 2025:</t>
  </si>
  <si>
    <t>An Applicant may receive a maximum of twelve points for its prior timeliness of reports and performance achieved for previously awarded ESG Annual Contract(s) that closed within 12 months prior to June 25, 2026.</t>
  </si>
  <si>
    <r>
      <t xml:space="preserve">Applications may receive a maximum of </t>
    </r>
    <r>
      <rPr>
        <b/>
        <sz val="11"/>
        <color theme="1"/>
        <rFont val="Calibri"/>
        <family val="2"/>
        <scheme val="minor"/>
      </rPr>
      <t>five</t>
    </r>
    <r>
      <rPr>
        <sz val="11"/>
        <color theme="1"/>
        <rFont val="Calibri"/>
        <family val="2"/>
        <scheme val="minor"/>
      </rPr>
      <t xml:space="preserve"> points for the Applicant’s previous ESG </t>
    </r>
    <r>
      <rPr>
        <b/>
        <sz val="11"/>
        <color theme="1"/>
        <rFont val="Calibri"/>
        <family val="2"/>
        <scheme val="minor"/>
      </rPr>
      <t>and</t>
    </r>
    <r>
      <rPr>
        <sz val="11"/>
        <color theme="1"/>
        <rFont val="Calibri"/>
        <family val="2"/>
        <scheme val="minor"/>
      </rPr>
      <t xml:space="preserve"> federally funded Special Allocation program monitoring history. The Department will consider the monitoring history for three years before the date that Applications are first accepted under the NOFA when determining the points awarded under this criterion. Findings that were subsequently rescinded will not be considered Findings for the purposes of this scoring criterion.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</si>
</sst>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m/d/yy;@"/>
    <numFmt numFmtId="165" formatCode="mm/dd/yy;@"/>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indexed="8"/>
      <name val="Calibri"/>
      <family val="2"/>
    </font>
    <font>
      <u/>
      <sz val="11"/>
      <color theme="1"/>
      <name val="Calibri"/>
      <family val="2"/>
      <scheme val="minor"/>
    </font>
    <font>
      <b/>
      <sz val="12"/>
      <color theme="1"/>
      <name val="Calibri"/>
      <family val="2"/>
      <scheme val="minor"/>
    </font>
    <font>
      <sz val="12"/>
      <color theme="1"/>
      <name val="Calibri"/>
      <family val="2"/>
      <scheme val="minor"/>
    </font>
    <font>
      <sz val="11"/>
      <color theme="1"/>
      <name val="Times New Roman"/>
      <family val="1"/>
    </font>
    <font>
      <b/>
      <sz val="7"/>
      <color indexed="8"/>
      <name val="Calibri"/>
      <family val="2"/>
    </font>
    <font>
      <u/>
      <sz val="11"/>
      <color theme="10"/>
      <name val="Calibri"/>
      <family val="2"/>
    </font>
    <font>
      <u/>
      <sz val="11"/>
      <color theme="10"/>
      <name val="Calibri"/>
      <family val="2"/>
      <scheme val="minor"/>
    </font>
    <font>
      <sz val="11"/>
      <name val="Calibri"/>
      <family val="2"/>
      <scheme val="minor"/>
    </font>
    <font>
      <b/>
      <sz val="11"/>
      <name val="Calibri"/>
      <family val="2"/>
      <scheme val="minor"/>
    </font>
    <font>
      <sz val="11"/>
      <color theme="1"/>
      <name val="Calibri"/>
      <family val="2"/>
      <scheme val="minor"/>
    </font>
    <font>
      <sz val="8"/>
      <color theme="1"/>
      <name val="Calibri"/>
      <family val="2"/>
      <scheme val="minor"/>
    </font>
    <font>
      <b/>
      <sz val="8"/>
      <color theme="1"/>
      <name val="Calibri"/>
      <family val="2"/>
      <scheme val="minor"/>
    </font>
    <font>
      <b/>
      <sz val="9"/>
      <color theme="1"/>
      <name val="Calibri"/>
      <family val="2"/>
      <scheme val="minor"/>
    </font>
    <font>
      <sz val="8"/>
      <color theme="0"/>
      <name val="Calibri"/>
      <family val="2"/>
      <scheme val="minor"/>
    </font>
    <font>
      <sz val="10"/>
      <color theme="1"/>
      <name val="Calibri"/>
      <family val="2"/>
      <scheme val="minor"/>
    </font>
    <font>
      <b/>
      <sz val="10"/>
      <color theme="1"/>
      <name val="Calibri"/>
      <family val="2"/>
      <scheme val="minor"/>
    </font>
    <font>
      <sz val="11"/>
      <color rgb="FFFF0000"/>
      <name val="Calibri"/>
      <family val="2"/>
      <scheme val="minor"/>
    </font>
    <font>
      <b/>
      <u/>
      <sz val="11"/>
      <color indexed="8"/>
      <name val="Calibri"/>
      <family val="2"/>
    </font>
    <font>
      <b/>
      <u/>
      <sz val="11"/>
      <color theme="1"/>
      <name val="Calibri"/>
      <family val="2"/>
      <scheme val="minor"/>
    </font>
    <font>
      <sz val="24"/>
      <color theme="0"/>
      <name val="Segoe UI Symbol"/>
      <family val="2"/>
    </font>
    <font>
      <sz val="9"/>
      <color theme="1"/>
      <name val="Calibri"/>
      <family val="2"/>
      <scheme val="minor"/>
    </font>
    <font>
      <b/>
      <sz val="10"/>
      <color rgb="FFFF0000"/>
      <name val="Calibri"/>
      <family val="2"/>
      <scheme val="minor"/>
    </font>
    <font>
      <sz val="10"/>
      <color rgb="FFFF0000"/>
      <name val="Calibri"/>
      <family val="2"/>
      <scheme val="minor"/>
    </font>
    <font>
      <b/>
      <i/>
      <sz val="11"/>
      <color rgb="FFFF000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rgb="FFFFFF00"/>
        <bgColor indexed="64"/>
      </patternFill>
    </fill>
    <fill>
      <patternFill patternType="solid">
        <fgColor rgb="FFFF0000"/>
        <bgColor indexed="64"/>
      </patternFill>
    </fill>
  </fills>
  <borders count="22">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medium">
        <color indexed="64"/>
      </bottom>
      <diagonal/>
    </border>
  </borders>
  <cellStyleXfs count="4">
    <xf numFmtId="0" fontId="0"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xf numFmtId="0" fontId="14" fillId="0" borderId="0"/>
  </cellStyleXfs>
  <cellXfs count="366">
    <xf numFmtId="0" fontId="0" fillId="0" borderId="0" xfId="0"/>
    <xf numFmtId="0" fontId="0" fillId="0" borderId="0" xfId="0" applyFont="1"/>
    <xf numFmtId="0" fontId="0" fillId="0" borderId="0" xfId="0" applyFont="1" applyBorder="1" applyAlignment="1" applyProtection="1">
      <alignment vertical="top" wrapText="1"/>
    </xf>
    <xf numFmtId="0" fontId="0" fillId="0" borderId="5" xfId="0" applyFont="1" applyBorder="1" applyAlignment="1" applyProtection="1">
      <alignment vertical="top"/>
    </xf>
    <xf numFmtId="0" fontId="2" fillId="0" borderId="0" xfId="0" applyFont="1"/>
    <xf numFmtId="0" fontId="0" fillId="0" borderId="0" xfId="0" applyFont="1" applyProtection="1"/>
    <xf numFmtId="0" fontId="8" fillId="0" borderId="0" xfId="0" applyFont="1" applyAlignment="1">
      <alignment horizontal="left" wrapText="1"/>
    </xf>
    <xf numFmtId="0" fontId="0" fillId="0" borderId="0" xfId="0" applyFont="1" applyAlignment="1">
      <alignment horizontal="left" wrapText="1"/>
    </xf>
    <xf numFmtId="0" fontId="7" fillId="0" borderId="0" xfId="0" applyFont="1" applyAlignment="1">
      <alignment horizontal="justify" wrapText="1"/>
    </xf>
    <xf numFmtId="0" fontId="0" fillId="0" borderId="0" xfId="0" applyProtection="1"/>
    <xf numFmtId="0" fontId="2" fillId="0" borderId="9" xfId="0" applyFont="1" applyBorder="1" applyAlignment="1" applyProtection="1">
      <alignment horizontal="center" vertical="top" wrapText="1"/>
    </xf>
    <xf numFmtId="0" fontId="0" fillId="5" borderId="0" xfId="0" applyFont="1" applyFill="1" applyProtection="1"/>
    <xf numFmtId="0" fontId="2" fillId="0" borderId="8" xfId="0" applyFont="1" applyBorder="1" applyAlignment="1" applyProtection="1">
      <alignment horizontal="center" wrapText="1"/>
    </xf>
    <xf numFmtId="0" fontId="11" fillId="0" borderId="0" xfId="1" applyFont="1" applyAlignment="1" applyProtection="1"/>
    <xf numFmtId="0" fontId="0" fillId="0" borderId="0" xfId="0" applyFill="1" applyBorder="1" applyAlignment="1" applyProtection="1">
      <alignment wrapText="1"/>
      <protection locked="0"/>
    </xf>
    <xf numFmtId="0" fontId="0" fillId="0" borderId="0" xfId="0" applyFont="1" applyFill="1" applyBorder="1"/>
    <xf numFmtId="0" fontId="2" fillId="0" borderId="0" xfId="0" applyFont="1" applyFill="1" applyBorder="1"/>
    <xf numFmtId="0" fontId="5" fillId="0" borderId="0" xfId="0" applyFont="1" applyFill="1" applyBorder="1"/>
    <xf numFmtId="0" fontId="3" fillId="0" borderId="0" xfId="0" applyFont="1" applyProtection="1"/>
    <xf numFmtId="0" fontId="0" fillId="0" borderId="0" xfId="0" applyFont="1" applyAlignment="1" applyProtection="1">
      <alignment vertical="center" wrapText="1"/>
    </xf>
    <xf numFmtId="0" fontId="0" fillId="0" borderId="11" xfId="0" applyBorder="1" applyAlignment="1">
      <alignment horizontal="center" vertical="top" wrapText="1"/>
    </xf>
    <xf numFmtId="0" fontId="0" fillId="0" borderId="12" xfId="0" applyBorder="1" applyAlignment="1"/>
    <xf numFmtId="0" fontId="0" fillId="0" borderId="11" xfId="0" applyFont="1" applyBorder="1" applyAlignment="1"/>
    <xf numFmtId="42" fontId="0" fillId="0" borderId="12" xfId="0" applyNumberFormat="1" applyBorder="1" applyAlignment="1"/>
    <xf numFmtId="10" fontId="2" fillId="0" borderId="0" xfId="0" applyNumberFormat="1" applyFont="1" applyFill="1" applyBorder="1" applyAlignment="1" applyProtection="1">
      <alignment horizontal="right" vertical="top" wrapText="1"/>
    </xf>
    <xf numFmtId="0" fontId="2" fillId="0" borderId="0" xfId="0" applyFont="1" applyBorder="1" applyAlignment="1">
      <alignment horizontal="right" vertical="top" wrapText="1"/>
    </xf>
    <xf numFmtId="0" fontId="2" fillId="0" borderId="0" xfId="0" applyFont="1" applyBorder="1" applyAlignment="1">
      <alignment horizontal="right"/>
    </xf>
    <xf numFmtId="9" fontId="0" fillId="0" borderId="0" xfId="2" applyFont="1" applyBorder="1"/>
    <xf numFmtId="0" fontId="0" fillId="0" borderId="0" xfId="0" applyFont="1" applyBorder="1" applyProtection="1"/>
    <xf numFmtId="0" fontId="0" fillId="0" borderId="0" xfId="0" applyFont="1" applyBorder="1" applyAlignment="1" applyProtection="1">
      <alignment wrapText="1"/>
    </xf>
    <xf numFmtId="0" fontId="0" fillId="0" borderId="3" xfId="0" applyBorder="1" applyAlignment="1" applyProtection="1"/>
    <xf numFmtId="42" fontId="0" fillId="0" borderId="3" xfId="0" applyNumberFormat="1" applyBorder="1" applyAlignment="1" applyProtection="1"/>
    <xf numFmtId="0" fontId="2" fillId="0" borderId="0" xfId="0" applyFont="1" applyBorder="1" applyAlignment="1" applyProtection="1">
      <alignment horizontal="right"/>
    </xf>
    <xf numFmtId="0" fontId="2" fillId="0" borderId="0" xfId="0" applyFont="1" applyBorder="1" applyProtection="1"/>
    <xf numFmtId="0" fontId="2" fillId="0" borderId="0" xfId="0" applyFont="1" applyProtection="1"/>
    <xf numFmtId="0" fontId="0" fillId="0" borderId="1" xfId="0" applyFont="1" applyBorder="1" applyAlignment="1" applyProtection="1">
      <alignment horizontal="centerContinuous"/>
    </xf>
    <xf numFmtId="0" fontId="0" fillId="7" borderId="8" xfId="0" applyFont="1" applyFill="1" applyBorder="1" applyProtection="1">
      <protection locked="0"/>
    </xf>
    <xf numFmtId="0" fontId="2" fillId="0" borderId="8" xfId="0" applyFont="1" applyFill="1" applyBorder="1" applyAlignment="1" applyProtection="1">
      <alignment horizontal="center" wrapText="1"/>
    </xf>
    <xf numFmtId="9" fontId="15" fillId="0" borderId="3" xfId="2" applyFont="1" applyBorder="1" applyAlignment="1" applyProtection="1"/>
    <xf numFmtId="9" fontId="2" fillId="0" borderId="1" xfId="0" applyNumberFormat="1" applyFont="1" applyFill="1" applyBorder="1" applyAlignment="1" applyProtection="1">
      <alignment horizontal="left" vertical="top" wrapText="1"/>
      <protection locked="0"/>
    </xf>
    <xf numFmtId="9" fontId="16" fillId="0" borderId="1" xfId="2" applyFont="1" applyFill="1" applyBorder="1" applyAlignment="1" applyProtection="1"/>
    <xf numFmtId="9" fontId="2" fillId="0" borderId="15" xfId="0" applyNumberFormat="1" applyFont="1" applyFill="1" applyBorder="1" applyAlignment="1" applyProtection="1">
      <alignment horizontal="left" vertical="top" wrapText="1"/>
      <protection locked="0"/>
    </xf>
    <xf numFmtId="9" fontId="0" fillId="4" borderId="1" xfId="0" applyNumberFormat="1" applyFill="1" applyBorder="1" applyAlignment="1" applyProtection="1">
      <alignment horizontal="left" vertical="top" wrapText="1"/>
      <protection locked="0"/>
    </xf>
    <xf numFmtId="9" fontId="15" fillId="4" borderId="1" xfId="2" applyFont="1" applyFill="1" applyBorder="1" applyAlignment="1" applyProtection="1"/>
    <xf numFmtId="9" fontId="0" fillId="4" borderId="1" xfId="0" applyNumberFormat="1" applyFont="1" applyFill="1" applyBorder="1" applyAlignment="1" applyProtection="1">
      <alignment horizontal="left" vertical="top" wrapText="1"/>
      <protection locked="0"/>
    </xf>
    <xf numFmtId="9" fontId="0" fillId="4" borderId="15" xfId="0" applyNumberFormat="1" applyFill="1" applyBorder="1" applyAlignment="1" applyProtection="1">
      <alignment horizontal="left" vertical="top" wrapText="1"/>
      <protection locked="0"/>
    </xf>
    <xf numFmtId="0" fontId="2" fillId="0" borderId="1" xfId="0" applyFont="1" applyBorder="1" applyAlignment="1" applyProtection="1">
      <alignment horizontal="right"/>
    </xf>
    <xf numFmtId="0" fontId="2" fillId="0" borderId="15" xfId="0" applyFont="1" applyBorder="1" applyAlignment="1" applyProtection="1">
      <alignment horizontal="right"/>
    </xf>
    <xf numFmtId="0" fontId="17" fillId="0" borderId="0" xfId="0" applyFont="1" applyAlignment="1" applyProtection="1">
      <alignment horizontal="center"/>
    </xf>
    <xf numFmtId="0" fontId="17" fillId="0" borderId="0" xfId="0" applyFont="1" applyBorder="1" applyAlignment="1" applyProtection="1">
      <alignment horizontal="center"/>
    </xf>
    <xf numFmtId="0" fontId="17" fillId="0" borderId="13" xfId="0" applyFont="1" applyBorder="1" applyAlignment="1" applyProtection="1">
      <alignment horizontal="center"/>
    </xf>
    <xf numFmtId="9" fontId="18" fillId="0" borderId="3" xfId="2" applyFont="1" applyBorder="1" applyAlignment="1" applyProtection="1"/>
    <xf numFmtId="49" fontId="0" fillId="0" borderId="0" xfId="0" applyNumberFormat="1"/>
    <xf numFmtId="0" fontId="0" fillId="0" borderId="0" xfId="0" applyNumberFormat="1"/>
    <xf numFmtId="14" fontId="0" fillId="0" borderId="0" xfId="0" applyNumberFormat="1"/>
    <xf numFmtId="1" fontId="0" fillId="0" borderId="0" xfId="0" applyNumberFormat="1"/>
    <xf numFmtId="42" fontId="0" fillId="0" borderId="0" xfId="0" applyNumberFormat="1"/>
    <xf numFmtId="9" fontId="0" fillId="0" borderId="0" xfId="0" applyNumberFormat="1"/>
    <xf numFmtId="42" fontId="2" fillId="0" borderId="1" xfId="0" applyNumberFormat="1" applyFont="1" applyFill="1" applyBorder="1" applyAlignment="1" applyProtection="1">
      <alignment horizontal="left" vertical="top" wrapText="1"/>
    </xf>
    <xf numFmtId="42" fontId="2" fillId="0" borderId="1" xfId="0" applyNumberFormat="1" applyFont="1" applyFill="1" applyBorder="1" applyAlignment="1" applyProtection="1"/>
    <xf numFmtId="42" fontId="2" fillId="0" borderId="15" xfId="0" applyNumberFormat="1" applyFont="1" applyFill="1" applyBorder="1" applyAlignment="1" applyProtection="1">
      <alignment horizontal="left" vertical="top" wrapText="1"/>
    </xf>
    <xf numFmtId="42" fontId="2" fillId="0" borderId="0" xfId="0" applyNumberFormat="1" applyFont="1" applyBorder="1" applyAlignment="1" applyProtection="1"/>
    <xf numFmtId="0" fontId="7" fillId="0" borderId="0" xfId="0" applyFont="1" applyAlignment="1" applyProtection="1">
      <alignment horizontal="justify" wrapText="1"/>
    </xf>
    <xf numFmtId="0" fontId="0" fillId="0" borderId="0" xfId="0" applyAlignment="1" applyProtection="1">
      <alignment horizontal="centerContinuous"/>
    </xf>
    <xf numFmtId="0" fontId="0" fillId="0" borderId="13" xfId="0" applyFont="1" applyBorder="1" applyAlignment="1" applyProtection="1">
      <alignment vertical="top" wrapText="1"/>
    </xf>
    <xf numFmtId="0" fontId="0" fillId="0" borderId="0" xfId="0" applyFill="1" applyBorder="1" applyAlignment="1" applyProtection="1">
      <alignment vertical="top" wrapText="1"/>
    </xf>
    <xf numFmtId="0" fontId="0" fillId="0" borderId="3" xfId="0" applyFont="1" applyBorder="1" applyProtection="1"/>
    <xf numFmtId="0" fontId="0" fillId="0" borderId="0" xfId="0" applyFill="1"/>
    <xf numFmtId="14" fontId="0" fillId="0" borderId="0" xfId="0" applyNumberFormat="1" applyFill="1"/>
    <xf numFmtId="0" fontId="0" fillId="8" borderId="0" xfId="0" applyFill="1"/>
    <xf numFmtId="0" fontId="2" fillId="0" borderId="5" xfId="0" applyFont="1" applyBorder="1"/>
    <xf numFmtId="0" fontId="2" fillId="0" borderId="4" xfId="0" applyFont="1" applyBorder="1"/>
    <xf numFmtId="0" fontId="2" fillId="0" borderId="14" xfId="0" applyFont="1" applyBorder="1"/>
    <xf numFmtId="0" fontId="0" fillId="0" borderId="0" xfId="0" applyAlignment="1">
      <alignment vertical="center"/>
    </xf>
    <xf numFmtId="0" fontId="2" fillId="0" borderId="0" xfId="0" applyFont="1" applyAlignment="1" applyProtection="1">
      <alignment horizontal="center" wrapText="1"/>
    </xf>
    <xf numFmtId="0" fontId="2" fillId="0" borderId="0" xfId="0" applyFont="1" applyAlignment="1">
      <alignment horizontal="center" wrapText="1"/>
    </xf>
    <xf numFmtId="0" fontId="0" fillId="0" borderId="0" xfId="0" applyFont="1" applyFill="1" applyBorder="1" applyProtection="1"/>
    <xf numFmtId="0" fontId="0" fillId="0" borderId="3" xfId="0" applyFont="1" applyFill="1" applyBorder="1" applyProtection="1"/>
    <xf numFmtId="0" fontId="0" fillId="0" borderId="6" xfId="0" applyFont="1" applyFill="1" applyBorder="1" applyProtection="1"/>
    <xf numFmtId="49" fontId="13" fillId="0" borderId="6" xfId="0" applyNumberFormat="1" applyFont="1" applyFill="1" applyBorder="1" applyAlignment="1" applyProtection="1">
      <alignment horizontal="left"/>
    </xf>
    <xf numFmtId="0" fontId="0" fillId="0" borderId="3" xfId="0" applyFont="1" applyFill="1" applyBorder="1" applyAlignment="1" applyProtection="1">
      <alignment vertical="center"/>
    </xf>
    <xf numFmtId="0" fontId="0" fillId="0" borderId="0" xfId="0" applyFont="1" applyFill="1" applyBorder="1" applyAlignment="1" applyProtection="1">
      <alignment vertical="center"/>
    </xf>
    <xf numFmtId="0" fontId="2" fillId="0" borderId="3" xfId="0" applyFont="1" applyFill="1" applyBorder="1" applyProtection="1"/>
    <xf numFmtId="0" fontId="2" fillId="0" borderId="0" xfId="0" applyFont="1" applyFill="1" applyBorder="1" applyProtection="1"/>
    <xf numFmtId="0" fontId="0" fillId="0" borderId="3" xfId="0" applyFont="1" applyBorder="1" applyAlignment="1" applyProtection="1">
      <alignment vertical="top"/>
    </xf>
    <xf numFmtId="0" fontId="4" fillId="0" borderId="1" xfId="0" applyFont="1" applyBorder="1" applyAlignment="1" applyProtection="1">
      <alignment horizontal="centerContinuous" vertical="center" wrapText="1"/>
    </xf>
    <xf numFmtId="0" fontId="0" fillId="0" borderId="15" xfId="0" applyFont="1" applyBorder="1" applyAlignment="1" applyProtection="1">
      <alignment horizontal="centerContinuous"/>
    </xf>
    <xf numFmtId="0" fontId="0" fillId="0" borderId="0" xfId="0" applyFont="1" applyFill="1" applyProtection="1"/>
    <xf numFmtId="0" fontId="5" fillId="0" borderId="3" xfId="0" applyFont="1" applyFill="1" applyBorder="1" applyProtection="1"/>
    <xf numFmtId="0" fontId="0" fillId="0" borderId="3" xfId="0" applyFill="1" applyBorder="1" applyAlignment="1" applyProtection="1">
      <alignment wrapText="1"/>
    </xf>
    <xf numFmtId="0" fontId="0" fillId="0" borderId="0" xfId="0" applyAlignment="1" applyProtection="1">
      <alignment vertical="center"/>
    </xf>
    <xf numFmtId="0" fontId="6" fillId="0" borderId="8" xfId="0" applyFont="1" applyFill="1" applyBorder="1" applyAlignment="1" applyProtection="1">
      <alignment horizontal="center"/>
    </xf>
    <xf numFmtId="10" fontId="2" fillId="0" borderId="8" xfId="2" applyNumberFormat="1" applyFont="1" applyBorder="1" applyAlignment="1">
      <alignment horizontal="center" vertical="center"/>
    </xf>
    <xf numFmtId="42" fontId="0" fillId="0" borderId="8" xfId="0" applyNumberFormat="1" applyFont="1" applyBorder="1" applyAlignment="1">
      <alignment horizontal="left" vertical="top"/>
    </xf>
    <xf numFmtId="0" fontId="2" fillId="0" borderId="0" xfId="0" applyFont="1" applyAlignment="1">
      <alignment vertical="center"/>
    </xf>
    <xf numFmtId="0" fontId="0" fillId="0" borderId="0" xfId="0" applyProtection="1">
      <protection locked="0"/>
    </xf>
    <xf numFmtId="0" fontId="0" fillId="0" borderId="0" xfId="0" applyBorder="1" applyAlignment="1" applyProtection="1">
      <alignment vertical="top" wrapText="1"/>
    </xf>
    <xf numFmtId="0" fontId="0" fillId="0" borderId="11" xfId="0" applyBorder="1" applyAlignment="1">
      <alignment horizontal="left" vertical="top" wrapText="1"/>
    </xf>
    <xf numFmtId="0" fontId="0" fillId="0" borderId="0" xfId="0" applyAlignment="1"/>
    <xf numFmtId="0" fontId="0" fillId="0" borderId="0" xfId="0" applyFont="1" applyAlignment="1">
      <alignment wrapText="1"/>
    </xf>
    <xf numFmtId="0" fontId="0" fillId="0" borderId="0" xfId="0" applyFont="1" applyAlignment="1"/>
    <xf numFmtId="0" fontId="2" fillId="0" borderId="8" xfId="0" applyFont="1" applyBorder="1" applyAlignment="1">
      <alignment horizontal="center" vertical="center"/>
    </xf>
    <xf numFmtId="0" fontId="0" fillId="0" borderId="0" xfId="0" applyAlignment="1" applyProtection="1"/>
    <xf numFmtId="0" fontId="0" fillId="0" borderId="0" xfId="0" applyBorder="1" applyAlignment="1" applyProtection="1"/>
    <xf numFmtId="0" fontId="0" fillId="0" borderId="0" xfId="0" applyFont="1" applyAlignment="1" applyProtection="1"/>
    <xf numFmtId="0" fontId="0" fillId="0" borderId="7" xfId="0" applyFont="1" applyFill="1" applyBorder="1" applyAlignment="1" applyProtection="1"/>
    <xf numFmtId="0" fontId="2" fillId="0" borderId="8" xfId="0" applyFont="1" applyBorder="1" applyAlignment="1" applyProtection="1">
      <alignment horizontal="center" vertical="top" wrapText="1"/>
    </xf>
    <xf numFmtId="0" fontId="0" fillId="0" borderId="0" xfId="0" applyFont="1" applyAlignment="1" applyProtection="1">
      <alignment wrapText="1"/>
    </xf>
    <xf numFmtId="0" fontId="0" fillId="0" borderId="0" xfId="0" applyAlignment="1">
      <alignment wrapText="1"/>
    </xf>
    <xf numFmtId="0" fontId="0" fillId="0" borderId="0" xfId="0" applyAlignment="1" applyProtection="1">
      <alignment wrapText="1"/>
      <protection locked="0"/>
    </xf>
    <xf numFmtId="0" fontId="2" fillId="0" borderId="0" xfId="0" applyFont="1" applyAlignment="1" applyProtection="1">
      <alignment horizontal="justify"/>
    </xf>
    <xf numFmtId="0" fontId="2" fillId="0" borderId="11" xfId="0" applyFont="1" applyBorder="1" applyAlignment="1" applyProtection="1">
      <alignment horizontal="center" vertical="top" wrapText="1"/>
    </xf>
    <xf numFmtId="0" fontId="0" fillId="0" borderId="0" xfId="0" applyFont="1" applyAlignment="1" applyProtection="1">
      <alignment horizontal="left" wrapText="1"/>
    </xf>
    <xf numFmtId="0" fontId="0" fillId="4" borderId="0" xfId="0" applyFill="1" applyBorder="1" applyProtection="1"/>
    <xf numFmtId="0" fontId="0" fillId="4" borderId="0" xfId="0" applyFill="1" applyBorder="1"/>
    <xf numFmtId="0" fontId="1" fillId="0" borderId="0" xfId="3" applyFont="1"/>
    <xf numFmtId="0" fontId="3" fillId="4" borderId="0" xfId="0" applyFont="1" applyFill="1" applyProtection="1"/>
    <xf numFmtId="0" fontId="2" fillId="7" borderId="2" xfId="0" applyFont="1" applyFill="1" applyBorder="1" applyAlignment="1" applyProtection="1">
      <alignment horizontal="center" vertical="center"/>
      <protection locked="0"/>
    </xf>
    <xf numFmtId="0" fontId="0" fillId="0" borderId="0" xfId="0" applyAlignment="1">
      <alignment wrapText="1"/>
    </xf>
    <xf numFmtId="0" fontId="19" fillId="0" borderId="0" xfId="0" applyFont="1" applyAlignment="1">
      <alignment horizontal="left" vertical="center" wrapText="1"/>
    </xf>
    <xf numFmtId="0" fontId="0" fillId="0" borderId="0" xfId="0" applyAlignment="1" applyProtection="1">
      <alignment wrapText="1"/>
      <protection locked="0"/>
    </xf>
    <xf numFmtId="0" fontId="6" fillId="2" borderId="10" xfId="0" applyFont="1" applyFill="1" applyBorder="1" applyAlignment="1" applyProtection="1">
      <alignment horizontal="center" vertical="center" wrapText="1"/>
    </xf>
    <xf numFmtId="0" fontId="0" fillId="7" borderId="14" xfId="0" applyFill="1" applyBorder="1" applyAlignment="1" applyProtection="1">
      <alignment horizontal="center" vertical="center"/>
      <protection locked="0"/>
    </xf>
    <xf numFmtId="0" fontId="0" fillId="7" borderId="10" xfId="0" applyFill="1" applyBorder="1" applyAlignment="1" applyProtection="1">
      <alignment horizontal="center" vertical="center"/>
      <protection locked="0"/>
    </xf>
    <xf numFmtId="0" fontId="0" fillId="7" borderId="8" xfId="0" applyFill="1" applyBorder="1" applyAlignment="1" applyProtection="1">
      <alignment horizontal="center" vertical="center"/>
      <protection locked="0"/>
    </xf>
    <xf numFmtId="0" fontId="0" fillId="0" borderId="0" xfId="0" applyAlignment="1">
      <alignment horizontal="left" vertical="center" wrapText="1"/>
    </xf>
    <xf numFmtId="0" fontId="0" fillId="0" borderId="0" xfId="0" applyFont="1" applyAlignment="1">
      <alignment horizontal="center" vertical="center" wrapText="1"/>
    </xf>
    <xf numFmtId="49" fontId="0" fillId="4" borderId="0" xfId="0" applyNumberFormat="1" applyFill="1" applyBorder="1" applyAlignment="1">
      <alignment horizontal="center" vertical="center" wrapText="1"/>
    </xf>
    <xf numFmtId="49" fontId="0" fillId="0" borderId="0" xfId="0" applyNumberFormat="1" applyFill="1" applyBorder="1" applyAlignment="1">
      <alignment horizontal="center" vertical="center" wrapText="1"/>
    </xf>
    <xf numFmtId="0" fontId="0" fillId="4" borderId="0" xfId="0" applyNumberFormat="1" applyFill="1" applyAlignment="1">
      <alignment horizontal="center" vertical="center" wrapText="1"/>
    </xf>
    <xf numFmtId="164" fontId="0" fillId="7" borderId="8" xfId="0" applyNumberFormat="1" applyFont="1" applyFill="1" applyBorder="1" applyAlignment="1" applyProtection="1">
      <alignment horizontal="center" vertical="center" wrapText="1"/>
      <protection locked="0"/>
    </xf>
    <xf numFmtId="14" fontId="0" fillId="7" borderId="8" xfId="0" applyNumberFormat="1" applyFont="1" applyFill="1" applyBorder="1" applyAlignment="1" applyProtection="1">
      <alignment horizontal="center" vertical="center" wrapText="1"/>
      <protection locked="0"/>
    </xf>
    <xf numFmtId="165" fontId="0" fillId="7" borderId="8" xfId="0" applyNumberFormat="1" applyFont="1" applyFill="1" applyBorder="1" applyAlignment="1" applyProtection="1">
      <alignment horizontal="center" vertical="center" wrapText="1"/>
      <protection locked="0"/>
    </xf>
    <xf numFmtId="9" fontId="2" fillId="0" borderId="1" xfId="0" applyNumberFormat="1" applyFont="1" applyFill="1" applyBorder="1" applyAlignment="1" applyProtection="1">
      <alignment horizontal="center" vertical="center" wrapText="1"/>
    </xf>
    <xf numFmtId="9" fontId="0" fillId="7" borderId="8" xfId="0" applyNumberFormat="1" applyFont="1" applyFill="1" applyBorder="1" applyAlignment="1" applyProtection="1">
      <alignment horizontal="center" vertical="center" wrapText="1"/>
      <protection locked="0"/>
    </xf>
    <xf numFmtId="9" fontId="0" fillId="7" borderId="8" xfId="0" applyNumberFormat="1" applyFill="1" applyBorder="1" applyAlignment="1" applyProtection="1">
      <alignment horizontal="center" vertical="center" wrapText="1"/>
      <protection locked="0"/>
    </xf>
    <xf numFmtId="9" fontId="18" fillId="0" borderId="12" xfId="2" applyFont="1" applyBorder="1" applyAlignment="1" applyProtection="1">
      <alignment horizontal="center" vertical="center"/>
    </xf>
    <xf numFmtId="9" fontId="2" fillId="4" borderId="1" xfId="0" applyNumberFormat="1" applyFont="1" applyFill="1" applyBorder="1" applyAlignment="1" applyProtection="1">
      <alignment horizontal="center" vertical="center" wrapText="1"/>
    </xf>
    <xf numFmtId="9" fontId="13" fillId="0" borderId="1" xfId="0" applyNumberFormat="1" applyFont="1" applyFill="1" applyBorder="1" applyAlignment="1" applyProtection="1">
      <alignment horizontal="center" vertical="center" wrapText="1"/>
    </xf>
    <xf numFmtId="0" fontId="0" fillId="7" borderId="8" xfId="0" applyFont="1" applyFill="1" applyBorder="1" applyAlignment="1" applyProtection="1">
      <alignment wrapText="1"/>
      <protection locked="0"/>
    </xf>
    <xf numFmtId="0" fontId="0" fillId="7" borderId="8" xfId="0" applyFill="1" applyBorder="1" applyAlignment="1" applyProtection="1">
      <alignment wrapText="1"/>
      <protection locked="0"/>
    </xf>
    <xf numFmtId="0" fontId="0" fillId="0" borderId="0" xfId="0" applyFont="1" applyAlignment="1" applyProtection="1">
      <alignment horizontal="left" wrapText="1"/>
    </xf>
    <xf numFmtId="0" fontId="24" fillId="9" borderId="4" xfId="0" applyFont="1" applyFill="1" applyBorder="1" applyAlignment="1" applyProtection="1">
      <alignment horizontal="center" vertical="center"/>
    </xf>
    <xf numFmtId="0" fontId="2" fillId="7" borderId="21"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xf>
    <xf numFmtId="0" fontId="0" fillId="0" borderId="0" xfId="0" applyFill="1" applyBorder="1" applyAlignment="1" applyProtection="1">
      <alignment vertical="top" wrapText="1"/>
      <protection locked="0"/>
    </xf>
    <xf numFmtId="14" fontId="0" fillId="0" borderId="0" xfId="0" applyNumberFormat="1" applyFill="1" applyBorder="1" applyAlignment="1" applyProtection="1">
      <alignment horizontal="center" vertical="center" wrapText="1"/>
      <protection locked="0"/>
    </xf>
    <xf numFmtId="0" fontId="0" fillId="0" borderId="0" xfId="0" applyFill="1" applyBorder="1" applyAlignment="1" applyProtection="1">
      <alignment horizontal="center" vertical="top" wrapText="1"/>
    </xf>
    <xf numFmtId="0" fontId="0" fillId="0" borderId="0" xfId="0"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xf>
    <xf numFmtId="0" fontId="0" fillId="0" borderId="4" xfId="0" applyBorder="1" applyAlignment="1" applyProtection="1">
      <alignment vertical="center"/>
    </xf>
    <xf numFmtId="0" fontId="0" fillId="0" borderId="4" xfId="0" applyFill="1" applyBorder="1" applyAlignment="1" applyProtection="1">
      <alignment vertical="center"/>
    </xf>
    <xf numFmtId="0" fontId="0" fillId="0" borderId="6" xfId="0" applyBorder="1" applyAlignment="1" applyProtection="1">
      <alignment vertical="center"/>
    </xf>
    <xf numFmtId="0" fontId="0" fillId="0" borderId="9" xfId="0" applyBorder="1" applyAlignment="1" applyProtection="1">
      <alignment horizontal="center" vertical="center"/>
    </xf>
    <xf numFmtId="0" fontId="0" fillId="0" borderId="12" xfId="0" applyBorder="1" applyAlignment="1" applyProtection="1">
      <alignment vertical="center"/>
    </xf>
    <xf numFmtId="0" fontId="0" fillId="0" borderId="12" xfId="0" applyBorder="1" applyAlignment="1" applyProtection="1">
      <alignment horizontal="center" vertical="center"/>
    </xf>
    <xf numFmtId="0" fontId="2" fillId="7" borderId="18" xfId="0" applyFont="1" applyFill="1" applyBorder="1" applyAlignment="1" applyProtection="1">
      <alignment horizontal="center" vertical="center"/>
      <protection locked="0"/>
    </xf>
    <xf numFmtId="0" fontId="4" fillId="0" borderId="19" xfId="0" applyFont="1" applyBorder="1" applyAlignment="1" applyProtection="1">
      <alignment horizontal="centerContinuous" vertical="center" wrapText="1"/>
    </xf>
    <xf numFmtId="0" fontId="0" fillId="0" borderId="19" xfId="0" applyFont="1" applyBorder="1" applyAlignment="1" applyProtection="1">
      <alignment horizontal="centerContinuous"/>
    </xf>
    <xf numFmtId="0" fontId="0" fillId="0" borderId="19" xfId="0" applyFont="1" applyBorder="1" applyProtection="1"/>
    <xf numFmtId="0" fontId="0" fillId="0" borderId="20" xfId="0" applyFont="1" applyBorder="1" applyProtection="1"/>
    <xf numFmtId="0" fontId="0" fillId="0" borderId="11" xfId="0" applyBorder="1" applyAlignment="1" applyProtection="1">
      <alignment horizontal="center" vertical="center" wrapText="1"/>
    </xf>
    <xf numFmtId="0" fontId="0" fillId="0" borderId="11" xfId="0" applyBorder="1" applyAlignment="1" applyProtection="1">
      <alignment horizontal="left" vertical="center" wrapText="1"/>
    </xf>
    <xf numFmtId="0" fontId="0" fillId="0" borderId="3" xfId="0" applyFont="1" applyBorder="1" applyAlignment="1" applyProtection="1">
      <alignment vertical="center"/>
    </xf>
    <xf numFmtId="0" fontId="0" fillId="0" borderId="0" xfId="0" applyFont="1" applyAlignment="1" applyProtection="1">
      <alignment vertical="center"/>
    </xf>
    <xf numFmtId="0" fontId="0" fillId="0" borderId="3" xfId="0" applyFont="1" applyBorder="1" applyAlignment="1" applyProtection="1">
      <alignment horizontal="left" vertical="top" wrapText="1"/>
    </xf>
    <xf numFmtId="0" fontId="0" fillId="0" borderId="0" xfId="0" applyBorder="1" applyAlignment="1" applyProtection="1">
      <alignment horizontal="left" vertical="top" wrapText="1"/>
    </xf>
    <xf numFmtId="0" fontId="0" fillId="0" borderId="3" xfId="0" applyBorder="1" applyAlignment="1" applyProtection="1">
      <alignment horizontal="left" vertical="top" wrapText="1"/>
    </xf>
    <xf numFmtId="0" fontId="0" fillId="7" borderId="5" xfId="0" applyFont="1" applyFill="1" applyBorder="1" applyAlignment="1" applyProtection="1">
      <alignment vertical="top" wrapText="1"/>
      <protection locked="0"/>
    </xf>
    <xf numFmtId="0" fontId="0" fillId="7" borderId="4" xfId="0" applyFill="1" applyBorder="1" applyAlignment="1" applyProtection="1">
      <alignment wrapText="1"/>
      <protection locked="0"/>
    </xf>
    <xf numFmtId="0" fontId="0" fillId="7" borderId="14" xfId="0" applyFill="1" applyBorder="1" applyAlignment="1" applyProtection="1">
      <alignment wrapText="1"/>
      <protection locked="0"/>
    </xf>
    <xf numFmtId="0" fontId="0" fillId="7" borderId="2" xfId="0" applyFill="1" applyBorder="1" applyAlignment="1" applyProtection="1">
      <alignment wrapText="1"/>
      <protection locked="0"/>
    </xf>
    <xf numFmtId="0" fontId="0" fillId="7" borderId="1" xfId="0" applyFill="1" applyBorder="1" applyAlignment="1" applyProtection="1">
      <alignment wrapText="1"/>
      <protection locked="0"/>
    </xf>
    <xf numFmtId="0" fontId="0" fillId="7" borderId="15" xfId="0" applyFill="1" applyBorder="1" applyAlignment="1" applyProtection="1">
      <alignment wrapText="1"/>
      <protection locked="0"/>
    </xf>
    <xf numFmtId="0" fontId="0" fillId="0" borderId="3" xfId="0" applyFont="1" applyBorder="1" applyAlignment="1" applyProtection="1">
      <alignment vertical="top" wrapText="1"/>
    </xf>
    <xf numFmtId="0" fontId="0" fillId="0" borderId="0" xfId="0" applyBorder="1" applyAlignment="1" applyProtection="1">
      <alignment vertical="top" wrapText="1"/>
    </xf>
    <xf numFmtId="0" fontId="0" fillId="7" borderId="7" xfId="0" applyFont="1" applyFill="1" applyBorder="1" applyAlignment="1" applyProtection="1">
      <alignment vertical="top" wrapText="1"/>
      <protection locked="0"/>
    </xf>
    <xf numFmtId="0" fontId="0" fillId="7" borderId="6" xfId="0" applyFont="1" applyFill="1" applyBorder="1" applyAlignment="1" applyProtection="1">
      <alignment vertical="top" wrapText="1"/>
      <protection locked="0"/>
    </xf>
    <xf numFmtId="0" fontId="0" fillId="7" borderId="10" xfId="0" applyFont="1" applyFill="1" applyBorder="1" applyAlignment="1" applyProtection="1">
      <alignment vertical="top" wrapText="1"/>
      <protection locked="0"/>
    </xf>
    <xf numFmtId="0" fontId="6" fillId="2" borderId="7"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2" fillId="0" borderId="5" xfId="0" applyFont="1" applyBorder="1" applyAlignment="1" applyProtection="1">
      <alignment horizontal="left" vertical="center" wrapText="1"/>
    </xf>
    <xf numFmtId="0" fontId="0" fillId="0" borderId="4" xfId="0" applyFont="1" applyBorder="1" applyAlignment="1" applyProtection="1">
      <alignment horizontal="left" vertical="center" wrapText="1"/>
    </xf>
    <xf numFmtId="0" fontId="0" fillId="0" borderId="14" xfId="0" applyFont="1" applyBorder="1" applyAlignment="1" applyProtection="1">
      <alignment horizontal="left" vertical="center" wrapText="1"/>
    </xf>
    <xf numFmtId="0" fontId="0" fillId="0" borderId="4" xfId="0" applyBorder="1" applyAlignment="1" applyProtection="1">
      <alignment vertical="center" wrapText="1"/>
    </xf>
    <xf numFmtId="0" fontId="0" fillId="0" borderId="14" xfId="0" applyBorder="1" applyAlignment="1" applyProtection="1">
      <alignment vertical="center" wrapText="1"/>
    </xf>
    <xf numFmtId="0" fontId="0" fillId="0" borderId="4" xfId="0" applyBorder="1" applyAlignment="1" applyProtection="1">
      <alignment vertical="top" wrapText="1"/>
    </xf>
    <xf numFmtId="0" fontId="0" fillId="0" borderId="14" xfId="0" applyBorder="1" applyAlignment="1" applyProtection="1">
      <alignment vertical="top" wrapText="1"/>
    </xf>
    <xf numFmtId="49" fontId="13" fillId="7" borderId="6" xfId="0" applyNumberFormat="1" applyFont="1" applyFill="1" applyBorder="1" applyAlignment="1" applyProtection="1">
      <alignment horizontal="left"/>
      <protection locked="0"/>
    </xf>
    <xf numFmtId="0" fontId="0" fillId="7" borderId="6" xfId="0" applyFill="1" applyBorder="1" applyAlignment="1" applyProtection="1">
      <protection locked="0"/>
    </xf>
    <xf numFmtId="0" fontId="0" fillId="7" borderId="10" xfId="0" applyFill="1" applyBorder="1" applyAlignment="1" applyProtection="1">
      <protection locked="0"/>
    </xf>
    <xf numFmtId="0" fontId="0" fillId="0" borderId="7" xfId="0" applyFill="1" applyBorder="1" applyAlignment="1" applyProtection="1"/>
    <xf numFmtId="0" fontId="0" fillId="0" borderId="6" xfId="0" applyBorder="1" applyAlignment="1" applyProtection="1"/>
    <xf numFmtId="0" fontId="12" fillId="7" borderId="6" xfId="0" applyNumberFormat="1" applyFont="1" applyFill="1" applyBorder="1" applyAlignment="1" applyProtection="1">
      <alignment horizontal="left"/>
      <protection locked="0"/>
    </xf>
    <xf numFmtId="0" fontId="0" fillId="7" borderId="6" xfId="0" applyNumberFormat="1" applyFill="1" applyBorder="1" applyAlignment="1" applyProtection="1">
      <protection locked="0"/>
    </xf>
    <xf numFmtId="0" fontId="0" fillId="7" borderId="10" xfId="0" applyNumberFormat="1" applyFill="1" applyBorder="1" applyAlignment="1" applyProtection="1">
      <protection locked="0"/>
    </xf>
    <xf numFmtId="0" fontId="2" fillId="0" borderId="0" xfId="0" applyFont="1" applyFill="1" applyBorder="1" applyAlignment="1" applyProtection="1">
      <alignment vertical="top" wrapText="1"/>
      <protection locked="0"/>
    </xf>
    <xf numFmtId="0" fontId="2" fillId="0" borderId="18" xfId="0" applyFont="1" applyBorder="1" applyAlignment="1" applyProtection="1">
      <alignment horizontal="center" wrapText="1"/>
    </xf>
    <xf numFmtId="0" fontId="2" fillId="0" borderId="19" xfId="0" applyFont="1" applyBorder="1" applyAlignment="1" applyProtection="1">
      <alignment horizontal="center" wrapText="1"/>
    </xf>
    <xf numFmtId="0" fontId="0" fillId="7" borderId="19" xfId="0" applyFont="1" applyFill="1" applyBorder="1" applyAlignment="1" applyProtection="1">
      <alignment horizontal="center" vertical="center" wrapText="1"/>
      <protection locked="0"/>
    </xf>
    <xf numFmtId="0" fontId="0" fillId="7" borderId="2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xf>
    <xf numFmtId="0" fontId="0" fillId="0" borderId="0" xfId="0" applyFont="1" applyAlignment="1" applyProtection="1">
      <alignment horizontal="left" wrapText="1"/>
    </xf>
    <xf numFmtId="0" fontId="13" fillId="0" borderId="0" xfId="0" applyFont="1" applyFill="1" applyBorder="1" applyAlignment="1" applyProtection="1">
      <alignment horizontal="left" vertical="center"/>
    </xf>
    <xf numFmtId="0" fontId="13" fillId="3" borderId="9" xfId="0" applyFont="1" applyFill="1" applyBorder="1" applyAlignment="1" applyProtection="1">
      <alignment vertical="center"/>
    </xf>
    <xf numFmtId="0" fontId="0" fillId="0" borderId="4" xfId="0" applyFont="1" applyBorder="1" applyAlignment="1" applyProtection="1">
      <alignment vertical="center" wrapText="1"/>
    </xf>
    <xf numFmtId="0" fontId="4" fillId="0" borderId="19"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0" fillId="0" borderId="3" xfId="0" applyFont="1" applyBorder="1" applyAlignment="1" applyProtection="1">
      <alignment horizontal="center"/>
    </xf>
    <xf numFmtId="0" fontId="0" fillId="0" borderId="0" xfId="0" applyFont="1" applyBorder="1" applyAlignment="1" applyProtection="1">
      <alignment horizontal="center"/>
    </xf>
    <xf numFmtId="14" fontId="13" fillId="0" borderId="0" xfId="0" applyNumberFormat="1" applyFont="1" applyFill="1" applyBorder="1" applyAlignment="1" applyProtection="1">
      <alignment horizontal="center" vertical="center"/>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6" fillId="2" borderId="0" xfId="0" applyFont="1" applyFill="1" applyBorder="1" applyAlignment="1">
      <alignment horizontal="center" vertical="center"/>
    </xf>
    <xf numFmtId="0" fontId="0" fillId="0" borderId="0" xfId="0" applyBorder="1" applyAlignment="1"/>
    <xf numFmtId="0" fontId="2" fillId="0" borderId="0" xfId="0" applyFont="1" applyAlignment="1">
      <alignment horizontal="left" wrapText="1"/>
    </xf>
    <xf numFmtId="0" fontId="2" fillId="0" borderId="0" xfId="0" applyFont="1" applyAlignment="1">
      <alignment horizontal="left"/>
    </xf>
    <xf numFmtId="0" fontId="0" fillId="6" borderId="11" xfId="0" applyFont="1" applyFill="1" applyBorder="1" applyAlignment="1"/>
    <xf numFmtId="0" fontId="0" fillId="6" borderId="9" xfId="0" applyFill="1" applyBorder="1" applyAlignment="1"/>
    <xf numFmtId="0" fontId="0" fillId="0" borderId="7" xfId="0" applyFont="1" applyBorder="1" applyAlignment="1">
      <alignment horizontal="left" vertical="top" wrapText="1"/>
    </xf>
    <xf numFmtId="0" fontId="0" fillId="0" borderId="6" xfId="0" applyBorder="1" applyAlignment="1">
      <alignment horizontal="left" vertical="top" wrapText="1"/>
    </xf>
    <xf numFmtId="0" fontId="0" fillId="0" borderId="10" xfId="0" applyBorder="1" applyAlignment="1">
      <alignment horizontal="left" vertical="top" wrapText="1"/>
    </xf>
    <xf numFmtId="42" fontId="0" fillId="7" borderId="7" xfId="0" applyNumberFormat="1" applyFont="1" applyFill="1" applyBorder="1" applyAlignment="1" applyProtection="1">
      <alignment horizontal="left" vertical="top" wrapText="1"/>
      <protection locked="0"/>
    </xf>
    <xf numFmtId="42" fontId="0" fillId="7" borderId="10" xfId="0" applyNumberFormat="1" applyFill="1" applyBorder="1" applyAlignment="1" applyProtection="1">
      <alignment horizontal="left" vertical="top" wrapText="1"/>
      <protection locked="0"/>
    </xf>
    <xf numFmtId="0" fontId="13" fillId="0" borderId="7" xfId="0"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6" xfId="0" applyFont="1" applyFill="1" applyBorder="1" applyAlignment="1"/>
    <xf numFmtId="0" fontId="12" fillId="0" borderId="10" xfId="0" applyFont="1" applyFill="1" applyBorder="1" applyAlignment="1"/>
    <xf numFmtId="0" fontId="0" fillId="0" borderId="7" xfId="0" applyFont="1" applyBorder="1" applyAlignment="1"/>
    <xf numFmtId="0" fontId="0" fillId="0" borderId="6" xfId="0" applyBorder="1" applyAlignment="1"/>
    <xf numFmtId="0" fontId="0" fillId="0" borderId="10" xfId="0" applyBorder="1" applyAlignment="1"/>
    <xf numFmtId="0" fontId="2" fillId="0" borderId="8" xfId="0" applyFont="1" applyBorder="1" applyAlignment="1">
      <alignment horizontal="center" vertical="center"/>
    </xf>
    <xf numFmtId="164" fontId="0" fillId="7" borderId="8" xfId="0" applyNumberFormat="1" applyFont="1" applyFill="1" applyBorder="1" applyAlignment="1" applyProtection="1">
      <alignment wrapText="1"/>
      <protection locked="0"/>
    </xf>
    <xf numFmtId="164" fontId="0" fillId="7" borderId="8" xfId="0" applyNumberFormat="1" applyFill="1" applyBorder="1" applyAlignment="1" applyProtection="1">
      <alignment wrapText="1"/>
      <protection locked="0"/>
    </xf>
    <xf numFmtId="42" fontId="0" fillId="7" borderId="8" xfId="0" applyNumberFormat="1" applyFont="1" applyFill="1" applyBorder="1" applyAlignment="1" applyProtection="1">
      <alignment horizontal="left" vertical="top" wrapText="1"/>
      <protection locked="0"/>
    </xf>
    <xf numFmtId="42" fontId="0" fillId="7" borderId="8" xfId="0" applyNumberFormat="1" applyFill="1" applyBorder="1" applyAlignment="1" applyProtection="1">
      <alignment horizontal="left" vertical="top" wrapText="1"/>
      <protection locked="0"/>
    </xf>
    <xf numFmtId="0" fontId="0" fillId="0" borderId="8" xfId="0" applyFont="1" applyBorder="1" applyAlignment="1">
      <alignment horizontal="left" vertical="top" wrapText="1"/>
    </xf>
    <xf numFmtId="1" fontId="0" fillId="7" borderId="8" xfId="0" applyNumberFormat="1" applyFont="1" applyFill="1" applyBorder="1" applyAlignment="1" applyProtection="1">
      <alignment wrapText="1"/>
      <protection locked="0"/>
    </xf>
    <xf numFmtId="1" fontId="0" fillId="7" borderId="8" xfId="0" applyNumberFormat="1" applyFill="1" applyBorder="1" applyAlignment="1" applyProtection="1">
      <alignment wrapText="1"/>
      <protection locked="0"/>
    </xf>
    <xf numFmtId="0" fontId="2" fillId="0" borderId="8" xfId="0" applyFont="1" applyBorder="1" applyAlignment="1">
      <alignment horizontal="center" vertical="top" wrapText="1"/>
    </xf>
    <xf numFmtId="0" fontId="0" fillId="0" borderId="8" xfId="0" applyBorder="1" applyAlignment="1">
      <alignment horizontal="center" vertical="top" wrapText="1"/>
    </xf>
    <xf numFmtId="0" fontId="0" fillId="0" borderId="8" xfId="0" applyBorder="1" applyAlignment="1">
      <alignment horizontal="left" vertical="top" wrapText="1"/>
    </xf>
    <xf numFmtId="42" fontId="0" fillId="4" borderId="7" xfId="0" applyNumberFormat="1" applyFont="1" applyFill="1" applyBorder="1" applyAlignment="1" applyProtection="1">
      <alignment horizontal="left" vertical="top" wrapText="1"/>
    </xf>
    <xf numFmtId="42" fontId="0" fillId="4" borderId="10" xfId="0" applyNumberFormat="1" applyFill="1" applyBorder="1" applyAlignment="1" applyProtection="1">
      <alignment horizontal="left" vertical="top" wrapText="1"/>
    </xf>
    <xf numFmtId="0" fontId="0" fillId="0" borderId="3" xfId="0" applyFill="1" applyBorder="1" applyAlignment="1">
      <alignment horizontal="left" wrapText="1"/>
    </xf>
    <xf numFmtId="0" fontId="0" fillId="0" borderId="0" xfId="0" applyFont="1" applyFill="1" applyBorder="1" applyAlignment="1">
      <alignment horizontal="left" wrapText="1"/>
    </xf>
    <xf numFmtId="0" fontId="0" fillId="0" borderId="0" xfId="0" applyFill="1" applyBorder="1" applyAlignment="1"/>
    <xf numFmtId="0" fontId="0" fillId="0" borderId="13" xfId="0" applyFill="1" applyBorder="1" applyAlignment="1"/>
    <xf numFmtId="42" fontId="0" fillId="7" borderId="11" xfId="0" applyNumberFormat="1" applyFont="1" applyFill="1" applyBorder="1" applyAlignment="1" applyProtection="1">
      <alignment horizontal="left" vertical="top" wrapText="1"/>
      <protection locked="0"/>
    </xf>
    <xf numFmtId="42" fontId="0" fillId="7" borderId="11" xfId="0" applyNumberFormat="1" applyFill="1" applyBorder="1" applyAlignment="1" applyProtection="1">
      <alignment horizontal="left" vertical="top" wrapText="1"/>
      <protection locked="0"/>
    </xf>
    <xf numFmtId="10" fontId="2" fillId="0" borderId="8" xfId="0" applyNumberFormat="1" applyFont="1" applyFill="1" applyBorder="1" applyAlignment="1" applyProtection="1">
      <alignment horizontal="right" vertical="center" wrapText="1"/>
    </xf>
    <xf numFmtId="0" fontId="2" fillId="0" borderId="8" xfId="0" applyFont="1" applyBorder="1" applyAlignment="1">
      <alignment horizontal="right" vertical="center" wrapText="1"/>
    </xf>
    <xf numFmtId="0" fontId="2" fillId="0" borderId="8" xfId="0" applyFont="1" applyBorder="1" applyAlignment="1">
      <alignment horizontal="right" vertical="center"/>
    </xf>
    <xf numFmtId="0" fontId="0" fillId="0" borderId="11" xfId="0" applyFont="1" applyBorder="1" applyAlignment="1">
      <alignment horizontal="left" vertical="top" wrapText="1"/>
    </xf>
    <xf numFmtId="0" fontId="0" fillId="0" borderId="11" xfId="0" applyBorder="1" applyAlignment="1">
      <alignment horizontal="left" vertical="top" wrapText="1"/>
    </xf>
    <xf numFmtId="0" fontId="6" fillId="2" borderId="0" xfId="0" applyFont="1" applyFill="1" applyBorder="1" applyAlignment="1" applyProtection="1">
      <alignment horizontal="center" vertical="center"/>
    </xf>
    <xf numFmtId="0" fontId="0" fillId="0" borderId="0" xfId="0" applyBorder="1" applyAlignment="1" applyProtection="1"/>
    <xf numFmtId="0" fontId="2" fillId="0" borderId="0" xfId="0" applyFont="1" applyFill="1" applyAlignment="1" applyProtection="1">
      <alignment horizontal="left" vertical="center" wrapText="1"/>
    </xf>
    <xf numFmtId="0" fontId="2" fillId="0" borderId="0" xfId="0" applyFont="1" applyFill="1" applyAlignment="1" applyProtection="1">
      <alignment horizontal="left" vertical="center"/>
    </xf>
    <xf numFmtId="0" fontId="0" fillId="0" borderId="8" xfId="0" applyFont="1" applyBorder="1" applyAlignment="1" applyProtection="1">
      <alignment horizontal="left" vertical="center" wrapText="1"/>
    </xf>
    <xf numFmtId="0" fontId="0" fillId="0" borderId="8" xfId="0" applyBorder="1" applyAlignment="1" applyProtection="1">
      <alignment horizontal="left" vertical="center" wrapText="1"/>
    </xf>
    <xf numFmtId="164" fontId="0" fillId="7" borderId="7" xfId="0" applyNumberFormat="1" applyFont="1" applyFill="1" applyBorder="1" applyAlignment="1" applyProtection="1">
      <alignment horizontal="center" vertical="center" wrapText="1"/>
      <protection locked="0"/>
    </xf>
    <xf numFmtId="0" fontId="0" fillId="7" borderId="10" xfId="0" applyFill="1" applyBorder="1" applyAlignment="1" applyProtection="1">
      <alignment horizontal="center" vertical="center" wrapText="1"/>
      <protection locked="0"/>
    </xf>
    <xf numFmtId="0" fontId="0" fillId="0" borderId="7" xfId="0" applyFont="1" applyFill="1" applyBorder="1" applyAlignment="1" applyProtection="1">
      <alignment vertical="center"/>
    </xf>
    <xf numFmtId="0" fontId="0" fillId="0" borderId="6" xfId="0" applyFill="1" applyBorder="1" applyAlignment="1" applyProtection="1">
      <alignment vertical="center"/>
    </xf>
    <xf numFmtId="0" fontId="0" fillId="0" borderId="10" xfId="0" applyFill="1" applyBorder="1" applyAlignment="1" applyProtection="1">
      <alignment vertical="center"/>
    </xf>
    <xf numFmtId="0" fontId="2" fillId="0" borderId="8" xfId="0" applyFont="1" applyBorder="1" applyAlignment="1" applyProtection="1">
      <alignment horizontal="center" vertical="center" wrapText="1"/>
    </xf>
    <xf numFmtId="0" fontId="0" fillId="0" borderId="8" xfId="0"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7" xfId="0" applyFont="1" applyFill="1" applyBorder="1" applyAlignment="1" applyProtection="1">
      <alignment horizontal="left" vertical="top" wrapText="1"/>
    </xf>
    <xf numFmtId="0" fontId="0" fillId="0" borderId="6" xfId="0" applyFill="1" applyBorder="1" applyAlignment="1" applyProtection="1"/>
    <xf numFmtId="0" fontId="0" fillId="0" borderId="10" xfId="0" applyFill="1" applyBorder="1" applyAlignment="1" applyProtection="1"/>
    <xf numFmtId="0" fontId="0" fillId="0" borderId="7" xfId="0" applyFont="1" applyBorder="1" applyAlignment="1" applyProtection="1">
      <alignment horizontal="left" vertical="center" wrapText="1"/>
    </xf>
    <xf numFmtId="0" fontId="0" fillId="0" borderId="6" xfId="0" applyBorder="1" applyAlignment="1" applyProtection="1">
      <alignment vertical="center" wrapText="1"/>
    </xf>
    <xf numFmtId="0" fontId="0" fillId="0" borderId="10" xfId="0" applyBorder="1" applyAlignment="1" applyProtection="1">
      <alignment vertical="center" wrapText="1"/>
    </xf>
    <xf numFmtId="0" fontId="0" fillId="0" borderId="13" xfId="0" applyBorder="1" applyAlignment="1" applyProtection="1">
      <alignment horizontal="left" vertical="top" wrapText="1"/>
    </xf>
    <xf numFmtId="9" fontId="0" fillId="0" borderId="3" xfId="0" applyNumberFormat="1" applyFont="1" applyBorder="1" applyAlignment="1" applyProtection="1">
      <alignment horizontal="left" vertical="top" wrapText="1"/>
    </xf>
    <xf numFmtId="0" fontId="2" fillId="0" borderId="2" xfId="0" applyFont="1" applyBorder="1" applyAlignment="1" applyProtection="1">
      <alignment horizontal="center" wrapText="1"/>
    </xf>
    <xf numFmtId="0" fontId="2" fillId="0" borderId="1" xfId="0" applyFont="1" applyBorder="1" applyAlignment="1" applyProtection="1">
      <alignment horizontal="center" wrapText="1"/>
    </xf>
    <xf numFmtId="0" fontId="2" fillId="0" borderId="2"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1" fontId="0" fillId="0" borderId="7" xfId="0" applyNumberFormat="1" applyFont="1" applyFill="1" applyBorder="1" applyAlignment="1" applyProtection="1">
      <alignment horizontal="center" vertical="center" wrapText="1"/>
    </xf>
    <xf numFmtId="1" fontId="0" fillId="0" borderId="10" xfId="0" applyNumberFormat="1" applyFont="1" applyFill="1" applyBorder="1" applyAlignment="1" applyProtection="1">
      <alignment horizontal="center" vertical="center" wrapText="1"/>
    </xf>
    <xf numFmtId="0" fontId="0" fillId="0" borderId="5" xfId="0" applyBorder="1" applyAlignment="1" applyProtection="1">
      <alignment horizontal="left" vertical="center" wrapText="1"/>
    </xf>
    <xf numFmtId="0" fontId="0" fillId="0" borderId="4" xfId="0" applyBorder="1" applyAlignment="1" applyProtection="1">
      <alignment horizontal="left" vertical="center"/>
    </xf>
    <xf numFmtId="0" fontId="0" fillId="0" borderId="14" xfId="0" applyBorder="1" applyAlignment="1" applyProtection="1">
      <alignment horizontal="left" vertical="center"/>
    </xf>
    <xf numFmtId="0" fontId="2" fillId="3" borderId="7" xfId="0" applyFont="1" applyFill="1" applyBorder="1" applyAlignment="1" applyProtection="1">
      <alignment vertical="center"/>
    </xf>
    <xf numFmtId="0" fontId="0" fillId="3" borderId="6" xfId="0" applyFill="1" applyBorder="1" applyAlignment="1" applyProtection="1">
      <alignment vertical="center"/>
    </xf>
    <xf numFmtId="0" fontId="0" fillId="3" borderId="10" xfId="0" applyFill="1" applyBorder="1" applyAlignment="1" applyProtection="1">
      <alignment vertical="center"/>
    </xf>
    <xf numFmtId="0" fontId="0" fillId="0" borderId="0" xfId="0" applyAlignment="1" applyProtection="1"/>
    <xf numFmtId="0" fontId="0" fillId="0" borderId="13" xfId="0" applyBorder="1" applyAlignment="1" applyProtection="1"/>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0" fillId="0" borderId="0" xfId="0" applyAlignment="1">
      <alignment horizontal="left" vertical="top" wrapText="1"/>
    </xf>
    <xf numFmtId="0" fontId="0" fillId="0" borderId="0" xfId="0" applyFont="1" applyAlignment="1">
      <alignment horizontal="left" vertical="top" wrapText="1"/>
    </xf>
    <xf numFmtId="0" fontId="6" fillId="2" borderId="7" xfId="0" applyFont="1" applyFill="1" applyBorder="1" applyAlignment="1">
      <alignment horizontal="center" vertical="center"/>
    </xf>
    <xf numFmtId="0" fontId="6" fillId="2" borderId="6" xfId="0" applyFont="1" applyFill="1" applyBorder="1" applyAlignment="1">
      <alignment horizontal="center" vertical="center"/>
    </xf>
    <xf numFmtId="0" fontId="0" fillId="0" borderId="0" xfId="0" applyFont="1" applyAlignment="1">
      <alignment horizontal="left" wrapText="1"/>
    </xf>
    <xf numFmtId="0" fontId="2" fillId="0" borderId="0" xfId="0" applyFont="1" applyAlignment="1">
      <alignment vertical="center" wrapText="1"/>
    </xf>
    <xf numFmtId="0" fontId="0" fillId="0" borderId="0" xfId="0" applyAlignment="1">
      <alignment vertical="center" wrapText="1"/>
    </xf>
    <xf numFmtId="0" fontId="0" fillId="0" borderId="0" xfId="0" applyFont="1" applyAlignment="1" applyProtection="1">
      <alignment horizontal="left" vertical="center" wrapText="1"/>
    </xf>
    <xf numFmtId="0" fontId="0" fillId="0" borderId="0" xfId="0" applyAlignment="1" applyProtection="1">
      <alignment horizontal="left" vertical="center" wrapText="1"/>
    </xf>
    <xf numFmtId="0" fontId="0" fillId="0" borderId="0" xfId="0" applyAlignment="1">
      <alignment horizontal="left" vertical="center" wrapText="1"/>
    </xf>
    <xf numFmtId="0" fontId="2" fillId="0" borderId="3" xfId="0" applyFont="1" applyBorder="1" applyAlignment="1" applyProtection="1">
      <alignment vertical="center" wrapText="1"/>
      <protection locked="0"/>
    </xf>
    <xf numFmtId="0" fontId="2" fillId="0" borderId="0" xfId="0" applyFont="1" applyBorder="1" applyAlignment="1" applyProtection="1">
      <alignment vertical="center" wrapText="1"/>
      <protection locked="0"/>
    </xf>
    <xf numFmtId="0" fontId="20" fillId="0" borderId="8" xfId="0" applyFont="1" applyBorder="1" applyAlignment="1" applyProtection="1">
      <alignment horizontal="center" wrapText="1"/>
    </xf>
    <xf numFmtId="0" fontId="19" fillId="0" borderId="8" xfId="0" applyFont="1" applyBorder="1" applyAlignment="1" applyProtection="1">
      <alignment wrapText="1"/>
    </xf>
    <xf numFmtId="0" fontId="0" fillId="7" borderId="8" xfId="0" applyFill="1" applyBorder="1" applyAlignment="1" applyProtection="1">
      <alignment horizontal="center" wrapText="1"/>
      <protection locked="0"/>
    </xf>
    <xf numFmtId="0" fontId="0" fillId="7" borderId="8" xfId="0" applyFill="1" applyBorder="1" applyAlignment="1" applyProtection="1">
      <alignment horizontal="center" wrapText="1"/>
    </xf>
    <xf numFmtId="0" fontId="26" fillId="0" borderId="8" xfId="0" applyFont="1" applyBorder="1" applyAlignment="1" applyProtection="1">
      <alignment horizontal="center" wrapText="1"/>
    </xf>
    <xf numFmtId="0" fontId="27" fillId="0" borderId="8" xfId="0" applyFont="1" applyBorder="1" applyAlignment="1" applyProtection="1">
      <alignment wrapText="1"/>
    </xf>
    <xf numFmtId="0" fontId="28" fillId="7" borderId="8" xfId="0" applyFont="1" applyFill="1" applyBorder="1" applyAlignment="1" applyProtection="1">
      <alignment horizontal="center" wrapText="1"/>
    </xf>
    <xf numFmtId="0" fontId="20" fillId="0" borderId="7" xfId="0" applyFont="1" applyBorder="1" applyAlignment="1" applyProtection="1">
      <alignment horizontal="center" wrapText="1"/>
    </xf>
    <xf numFmtId="0" fontId="20" fillId="0" borderId="6" xfId="0" applyFont="1" applyBorder="1" applyAlignment="1" applyProtection="1">
      <alignment horizontal="center" wrapText="1"/>
    </xf>
    <xf numFmtId="0" fontId="20" fillId="0" borderId="10" xfId="0" applyFont="1" applyBorder="1" applyAlignment="1" applyProtection="1">
      <alignment horizontal="center" wrapText="1"/>
    </xf>
    <xf numFmtId="0" fontId="0" fillId="7" borderId="7" xfId="0" applyFill="1" applyBorder="1" applyAlignment="1" applyProtection="1">
      <alignment wrapText="1"/>
      <protection locked="0"/>
    </xf>
    <xf numFmtId="0" fontId="0" fillId="7" borderId="6" xfId="0" applyFill="1" applyBorder="1" applyAlignment="1" applyProtection="1">
      <alignment wrapText="1"/>
      <protection locked="0"/>
    </xf>
    <xf numFmtId="0" fontId="0" fillId="7" borderId="10" xfId="0" applyFill="1" applyBorder="1" applyAlignment="1" applyProtection="1">
      <alignment wrapText="1"/>
      <protection locked="0"/>
    </xf>
    <xf numFmtId="0" fontId="0" fillId="0" borderId="0" xfId="0" applyFont="1" applyAlignment="1">
      <alignment horizontal="center" vertical="center" wrapText="1"/>
    </xf>
    <xf numFmtId="49" fontId="0" fillId="4" borderId="7" xfId="0" applyNumberFormat="1" applyFill="1" applyBorder="1" applyAlignment="1">
      <alignment horizontal="center" vertical="center" wrapText="1"/>
    </xf>
    <xf numFmtId="49" fontId="0" fillId="4" borderId="6" xfId="0" applyNumberFormat="1" applyFill="1" applyBorder="1" applyAlignment="1">
      <alignment horizontal="center" vertical="center" wrapText="1"/>
    </xf>
    <xf numFmtId="49" fontId="0" fillId="4" borderId="10" xfId="0" applyNumberFormat="1" applyFill="1" applyBorder="1" applyAlignment="1">
      <alignment horizontal="center" vertical="center" wrapText="1"/>
    </xf>
    <xf numFmtId="0" fontId="6" fillId="2" borderId="7"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12" fillId="0" borderId="0" xfId="0" applyFont="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 fillId="0" borderId="0" xfId="0" applyFont="1" applyBorder="1" applyAlignment="1" applyProtection="1">
      <alignment horizontal="left" wrapText="1"/>
      <protection locked="0"/>
    </xf>
    <xf numFmtId="0" fontId="2" fillId="0" borderId="0" xfId="0" applyFont="1" applyAlignment="1" applyProtection="1">
      <alignment horizontal="left" wrapText="1"/>
    </xf>
    <xf numFmtId="0" fontId="0" fillId="0" borderId="0" xfId="0" applyAlignment="1" applyProtection="1">
      <alignment horizontal="left" wrapText="1"/>
    </xf>
    <xf numFmtId="0" fontId="0" fillId="0" borderId="0" xfId="0" applyAlignment="1" applyProtection="1">
      <alignment wrapText="1"/>
    </xf>
    <xf numFmtId="0" fontId="20" fillId="4" borderId="0" xfId="0" applyFont="1" applyFill="1" applyBorder="1" applyAlignment="1" applyProtection="1">
      <alignment horizontal="center" wrapText="1"/>
    </xf>
    <xf numFmtId="0" fontId="19" fillId="4" borderId="0" xfId="0" applyFont="1" applyFill="1" applyBorder="1" applyAlignment="1" applyProtection="1">
      <alignment wrapText="1"/>
    </xf>
    <xf numFmtId="0" fontId="0" fillId="4" borderId="0" xfId="0" applyFill="1" applyBorder="1" applyAlignment="1" applyProtection="1">
      <alignment wrapText="1"/>
      <protection locked="0"/>
    </xf>
    <xf numFmtId="0" fontId="2" fillId="0" borderId="0" xfId="0" applyFont="1" applyAlignment="1" applyProtection="1">
      <alignment horizontal="left" wrapText="1"/>
      <protection locked="0"/>
    </xf>
    <xf numFmtId="0" fontId="0" fillId="0" borderId="0" xfId="0" applyAlignment="1" applyProtection="1">
      <alignment wrapText="1"/>
      <protection locked="0"/>
    </xf>
    <xf numFmtId="0" fontId="0" fillId="0" borderId="0" xfId="0" applyFont="1" applyAlignment="1" applyProtection="1">
      <alignment horizontal="left" wrapText="1"/>
      <protection locked="0"/>
    </xf>
    <xf numFmtId="0" fontId="20" fillId="0" borderId="16" xfId="0" applyFont="1" applyBorder="1" applyAlignment="1" applyProtection="1">
      <alignment horizontal="right" wrapText="1"/>
    </xf>
    <xf numFmtId="0" fontId="19" fillId="0" borderId="16" xfId="0" applyFont="1" applyBorder="1" applyAlignment="1" applyProtection="1">
      <alignment horizontal="right" wrapText="1"/>
    </xf>
    <xf numFmtId="0" fontId="19" fillId="0" borderId="17" xfId="0" applyFont="1" applyBorder="1" applyAlignment="1" applyProtection="1">
      <alignment horizontal="right" wrapText="1"/>
    </xf>
    <xf numFmtId="0" fontId="0" fillId="7" borderId="8" xfId="0" applyFill="1" applyBorder="1" applyAlignment="1" applyProtection="1">
      <alignment horizontal="center" vertical="center" wrapText="1"/>
      <protection locked="0"/>
    </xf>
    <xf numFmtId="0" fontId="0" fillId="7" borderId="0" xfId="0" applyFill="1" applyBorder="1" applyAlignment="1" applyProtection="1">
      <alignment wrapText="1"/>
      <protection locked="0"/>
    </xf>
    <xf numFmtId="0" fontId="28" fillId="7" borderId="0" xfId="0" applyFont="1" applyFill="1" applyBorder="1" applyAlignment="1" applyProtection="1">
      <alignment horizontal="center" vertical="center"/>
    </xf>
    <xf numFmtId="0" fontId="19" fillId="0" borderId="0" xfId="0" applyFont="1" applyAlignment="1">
      <alignment horizontal="left" vertical="center" wrapText="1"/>
    </xf>
    <xf numFmtId="0" fontId="0" fillId="4" borderId="0" xfId="0" applyNumberFormat="1" applyFill="1" applyAlignment="1">
      <alignment horizontal="center" vertical="center" wrapText="1"/>
    </xf>
    <xf numFmtId="0" fontId="0" fillId="0" borderId="0" xfId="0" applyFont="1" applyBorder="1" applyAlignment="1" applyProtection="1">
      <alignment horizontal="left" vertical="center" wrapText="1"/>
      <protection locked="0"/>
    </xf>
    <xf numFmtId="0" fontId="6" fillId="2" borderId="7" xfId="0" applyFont="1" applyFill="1" applyBorder="1" applyAlignment="1" applyProtection="1">
      <alignment horizontal="center"/>
    </xf>
    <xf numFmtId="0" fontId="6" fillId="2" borderId="6" xfId="0" applyFont="1" applyFill="1" applyBorder="1" applyAlignment="1" applyProtection="1">
      <alignment horizontal="center"/>
    </xf>
    <xf numFmtId="0" fontId="0" fillId="0" borderId="10" xfId="0" applyBorder="1" applyAlignment="1" applyProtection="1">
      <alignment horizontal="center"/>
    </xf>
    <xf numFmtId="0" fontId="2" fillId="0" borderId="0" xfId="0" applyFont="1" applyAlignment="1" applyProtection="1">
      <alignment horizontal="justify"/>
    </xf>
    <xf numFmtId="0" fontId="0" fillId="0" borderId="0" xfId="0" applyAlignment="1" applyProtection="1">
      <alignment horizontal="justify"/>
    </xf>
    <xf numFmtId="0" fontId="2" fillId="0" borderId="7" xfId="0" applyFont="1" applyBorder="1" applyAlignment="1" applyProtection="1">
      <alignment horizontal="center" wrapText="1"/>
    </xf>
    <xf numFmtId="0" fontId="2" fillId="0" borderId="6" xfId="0" applyFont="1" applyBorder="1" applyAlignment="1" applyProtection="1">
      <alignment horizontal="center" wrapText="1"/>
    </xf>
    <xf numFmtId="0" fontId="2" fillId="0" borderId="10" xfId="0" applyFont="1" applyBorder="1" applyAlignment="1" applyProtection="1">
      <alignment horizontal="center" wrapText="1"/>
    </xf>
    <xf numFmtId="0" fontId="0" fillId="0" borderId="7" xfId="0" applyBorder="1" applyAlignment="1" applyProtection="1">
      <alignment horizontal="justify" vertical="top" wrapText="1"/>
    </xf>
    <xf numFmtId="0" fontId="0" fillId="0" borderId="6" xfId="0" applyFont="1" applyBorder="1" applyAlignment="1" applyProtection="1">
      <alignment horizontal="justify" vertical="top" wrapText="1"/>
    </xf>
    <xf numFmtId="0" fontId="0" fillId="0" borderId="10" xfId="0" applyFont="1" applyBorder="1" applyAlignment="1" applyProtection="1">
      <alignment horizontal="justify" vertical="top" wrapText="1"/>
    </xf>
    <xf numFmtId="0" fontId="2" fillId="0" borderId="11" xfId="0" applyFont="1" applyBorder="1" applyAlignment="1" applyProtection="1">
      <alignment horizontal="center" vertical="top" wrapText="1"/>
    </xf>
    <xf numFmtId="0" fontId="0" fillId="0" borderId="9" xfId="0" applyBorder="1" applyAlignment="1" applyProtection="1">
      <alignment horizontal="center" wrapText="1"/>
    </xf>
    <xf numFmtId="0" fontId="0" fillId="0" borderId="7" xfId="0" applyFont="1" applyBorder="1" applyAlignment="1" applyProtection="1"/>
    <xf numFmtId="0" fontId="0" fillId="0" borderId="10" xfId="0" applyBorder="1" applyAlignment="1" applyProtection="1"/>
    <xf numFmtId="0" fontId="0" fillId="0" borderId="6" xfId="0" applyBorder="1" applyAlignment="1" applyProtection="1">
      <alignment horizontal="justify" vertical="top" wrapText="1"/>
    </xf>
    <xf numFmtId="0" fontId="6" fillId="0" borderId="7" xfId="0" applyFont="1" applyBorder="1" applyAlignment="1" applyProtection="1">
      <alignment horizontal="right" vertical="top" wrapText="1"/>
    </xf>
    <xf numFmtId="0" fontId="6" fillId="0" borderId="6" xfId="0" applyFont="1" applyBorder="1" applyAlignment="1" applyProtection="1">
      <alignment horizontal="right" vertical="top" wrapText="1"/>
    </xf>
    <xf numFmtId="0" fontId="7" fillId="0" borderId="10" xfId="0" applyFont="1" applyBorder="1" applyAlignment="1" applyProtection="1">
      <alignment horizontal="right"/>
    </xf>
    <xf numFmtId="0" fontId="0" fillId="0" borderId="10" xfId="0" applyBorder="1" applyAlignment="1" applyProtection="1">
      <alignment horizontal="justify" vertical="top" wrapText="1"/>
    </xf>
  </cellXfs>
  <cellStyles count="4">
    <cellStyle name="Hyperlink" xfId="1" builtinId="8"/>
    <cellStyle name="Normal" xfId="0" builtinId="0"/>
    <cellStyle name="Normal 2" xfId="3" xr:uid="{00000000-0005-0000-0000-000002000000}"/>
    <cellStyle name="Percent" xfId="2" builtinId="5"/>
  </cellStyles>
  <dxfs count="19">
    <dxf>
      <fill>
        <patternFill>
          <bgColor theme="1" tint="0.499984740745262"/>
        </patternFill>
      </fill>
      <border>
        <left/>
        <right/>
        <top/>
        <bottom/>
        <vertical/>
        <horizontal/>
      </border>
    </dxf>
    <dxf>
      <font>
        <color theme="1" tint="0.499984740745262"/>
      </font>
      <fill>
        <patternFill>
          <bgColor theme="1" tint="0.499984740745262"/>
        </patternFill>
      </fill>
      <border>
        <left/>
        <right/>
        <top/>
        <bottom/>
        <vertical/>
        <horizontal/>
      </border>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none">
          <bgColor auto="1"/>
        </patternFill>
      </fill>
      <border>
        <left/>
        <right/>
        <top/>
        <bottom/>
        <vertical/>
        <horizontal/>
      </border>
    </dxf>
    <dxf>
      <fill>
        <patternFill>
          <bgColor rgb="FFFDFDBF"/>
        </patternFill>
      </fill>
    </dxf>
    <dxf>
      <font>
        <color theme="1" tint="0.24994659260841701"/>
      </font>
      <fill>
        <patternFill>
          <bgColor theme="1" tint="0.24994659260841701"/>
        </patternFill>
      </fill>
      <border>
        <left style="thin">
          <color theme="1" tint="0.24994659260841701"/>
        </left>
        <right style="thin">
          <color theme="1" tint="0.24994659260841701"/>
        </right>
        <top style="thin">
          <color theme="1" tint="0.24994659260841701"/>
        </top>
        <bottom style="thin">
          <color theme="1" tint="0.24994659260841701"/>
        </bottom>
      </border>
    </dxf>
    <dxf>
      <border>
        <left style="thin">
          <color theme="1"/>
        </left>
        <right style="thin">
          <color theme="1"/>
        </right>
        <top style="thin">
          <color theme="1"/>
        </top>
        <bottom style="thin">
          <color theme="1"/>
        </bottom>
        <vertical/>
        <horizontal/>
      </border>
    </dxf>
    <dxf>
      <fill>
        <patternFill>
          <bgColor theme="2"/>
        </patternFill>
      </fill>
    </dxf>
    <dxf>
      <fill>
        <patternFill patternType="none">
          <bgColor auto="1"/>
        </patternFill>
      </fill>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s>
  <tableStyles count="0" defaultTableStyle="TableStyleMedium2" defaultPivotStyle="PivotStyleLight16"/>
  <colors>
    <mruColors>
      <color rgb="FFFDFDB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dhca.sharepoint.com/hmhm/Applications/Application_Materials/ESG/2019-2020%20ESG%20Application/2019%20Draft%20Ap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dhca.sharepoint.com/hmhm/Applications/Application_Materials/HRA_TBRA_HBA/2016/2016%20Competitive%20Apps/2016_comp_HB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tdhca.sharepoint.com/hmhm/Applications/Application_Materials/ESG/2019-2020%20ESG%20Application/2019%20Draft%20Uniform%20Ap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pplicantInfo"/>
      <sheetName val="1-NonProfit Organization"/>
      <sheetName val="1-Disclosures"/>
      <sheetName val="1-Past Participation"/>
      <sheetName val="1-Cash Reserve"/>
      <sheetName val="1-Administrative"/>
      <sheetName val="2-TBRA Funding Request"/>
      <sheetName val="2-TBRA Matching Funds"/>
      <sheetName val="2-TBRA Service Area"/>
      <sheetName val="2-TBRA Marketing Plan"/>
      <sheetName val="2-TBRA Resolution"/>
      <sheetName val="2-TBRA Questionnaire"/>
      <sheetName val="2-Self-Sufficiency Plan"/>
      <sheetName val="2-Previous HOME Award"/>
      <sheetName val="2-Expanded Services"/>
      <sheetName val="2-Previous Monitoring"/>
      <sheetName val="2-LAP"/>
      <sheetName val="2-Income Training"/>
      <sheetName val="2-No TDHCA Properties"/>
      <sheetName val="2-Income Restrictions"/>
      <sheetName val="2-Priority Communities"/>
      <sheetName val="2-Applicant Certification"/>
      <sheetName val="2-Checklist and Score"/>
      <sheetName val="1-Checklist"/>
      <sheetName val="Lists"/>
      <sheetName val="applicationlvldata"/>
      <sheetName val="MatchData"/>
      <sheetName val="AreaSrvd"/>
      <sheetName val="NPBoardInfo"/>
      <sheetName val="Extras"/>
      <sheetName val="ApplicantStaf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pplicantInfo"/>
      <sheetName val="1-NonProfit Organization"/>
      <sheetName val="1-Disclosures"/>
      <sheetName val="1-Past Participation"/>
      <sheetName val="1-Cash Reserve"/>
      <sheetName val="1-Administrative"/>
      <sheetName val="1-Checklist"/>
      <sheetName val="2-HBA Funding Request"/>
      <sheetName val="2-HBA Matching Funds"/>
      <sheetName val="2-HBA Service Area"/>
      <sheetName val="2-HBA Marketing Plan"/>
      <sheetName val="2-HBA Resolution"/>
      <sheetName val="2-HBA Questionnaire"/>
      <sheetName val="2-Homebuyer Counseling"/>
      <sheetName val="2-Homes Meet TMCS"/>
      <sheetName val="2-Previous HOME Award"/>
      <sheetName val="2-Previous Monitoring"/>
      <sheetName val="2-LAP"/>
      <sheetName val="2-Income Training"/>
      <sheetName val="2-Lack of SF Activities"/>
      <sheetName val="2-First Time Buyer"/>
      <sheetName val="2-Applicant Certification"/>
      <sheetName val="2-Checklist and Score"/>
      <sheetName val="Lists"/>
      <sheetName val="applicationlvldata"/>
      <sheetName val="MatchData"/>
      <sheetName val="AreaSrvd"/>
      <sheetName val="NPBoardInfo"/>
      <sheetName val="Extras"/>
      <sheetName val="ApplicantStaff"/>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l1 Tab 1 Applicant Info"/>
      <sheetName val="Vol1 Tab2 Disclosures"/>
      <sheetName val="Vol1 Tab3 Nonprofit"/>
      <sheetName val="Vol1 Tab4 CoC Consultation"/>
      <sheetName val="Vol1 Tab5 Resolution"/>
      <sheetName val="Vol1Tab6 Funding Request"/>
      <sheetName val="Vol1 Tab7 Standards"/>
      <sheetName val="Vol1Tab8 Previous Participation"/>
      <sheetName val="Vol1Tab9 Admin Forms"/>
      <sheetName val="Vol1Tab10-Certification"/>
      <sheetName val="Lists"/>
      <sheetName val="applicationlvldata"/>
      <sheetName val="MatchData"/>
      <sheetName val="AreaSrvd"/>
      <sheetName val="NPBoardInfo"/>
      <sheetName val="Extras"/>
      <sheetName val="ApplicantStaf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13" totalsRowShown="0">
  <autoFilter ref="A1:B13" xr:uid="{00000000-0009-0000-0100-000001000000}"/>
  <tableColumns count="2">
    <tableColumn id="1" xr3:uid="{00000000-0010-0000-0000-000001000000}" name="CoC List"/>
    <tableColumn id="2" xr3:uid="{00000000-0010-0000-0000-000002000000}" name="CoClookup"/>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D1:D6" totalsRowShown="0" dataDxfId="18" dataCellStyle="Normal 2">
  <autoFilter ref="D1:D6" xr:uid="{00000000-0009-0000-0100-000002000000}"/>
  <tableColumns count="1">
    <tableColumn id="1" xr3:uid="{00000000-0010-0000-0100-000001000000}" name="604 Unserved" dataDxfId="17"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F1:F138" totalsRowShown="0" dataDxfId="16" dataCellStyle="Normal 2">
  <autoFilter ref="F1:F138" xr:uid="{00000000-0009-0000-0100-000003000000}"/>
  <tableColumns count="1">
    <tableColumn id="1" xr3:uid="{00000000-0010-0000-0200-000001000000}" name="607 Unserved" dataDxfId="15"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38"/>
  <sheetViews>
    <sheetView topLeftCell="A58" workbookViewId="0">
      <selection activeCell="F2" sqref="F2:F138"/>
    </sheetView>
  </sheetViews>
  <sheetFormatPr defaultRowHeight="15" x14ac:dyDescent="0.25"/>
  <cols>
    <col min="1" max="1" width="73.140625" bestFit="1" customWidth="1"/>
    <col min="2" max="2" width="73.140625" customWidth="1"/>
    <col min="4" max="4" width="15.85546875" bestFit="1" customWidth="1"/>
    <col min="6" max="6" width="15.85546875" bestFit="1" customWidth="1"/>
  </cols>
  <sheetData>
    <row r="1" spans="1:10" x14ac:dyDescent="0.25">
      <c r="A1" t="s">
        <v>0</v>
      </c>
      <c r="B1" t="s">
        <v>1</v>
      </c>
      <c r="D1" t="s">
        <v>2</v>
      </c>
      <c r="F1" t="s">
        <v>3</v>
      </c>
      <c r="H1" t="s">
        <v>379</v>
      </c>
      <c r="J1" t="s">
        <v>380</v>
      </c>
    </row>
    <row r="2" spans="1:10" x14ac:dyDescent="0.25">
      <c r="A2" t="s">
        <v>4</v>
      </c>
      <c r="B2" t="s">
        <v>5</v>
      </c>
      <c r="D2" s="115" t="s">
        <v>6</v>
      </c>
      <c r="E2" s="115"/>
      <c r="F2" t="s">
        <v>7</v>
      </c>
      <c r="H2" t="s">
        <v>376</v>
      </c>
      <c r="J2" s="115" t="s">
        <v>219</v>
      </c>
    </row>
    <row r="3" spans="1:10" x14ac:dyDescent="0.25">
      <c r="A3" t="s">
        <v>8</v>
      </c>
      <c r="B3" t="s">
        <v>9</v>
      </c>
      <c r="D3" s="115" t="s">
        <v>10</v>
      </c>
      <c r="E3" s="115"/>
      <c r="F3" t="s">
        <v>14</v>
      </c>
      <c r="H3" t="s">
        <v>377</v>
      </c>
      <c r="J3" s="115" t="s">
        <v>39</v>
      </c>
    </row>
    <row r="4" spans="1:10" x14ac:dyDescent="0.25">
      <c r="A4" t="s">
        <v>11</v>
      </c>
      <c r="B4" t="s">
        <v>12</v>
      </c>
      <c r="D4" s="115" t="s">
        <v>13</v>
      </c>
      <c r="E4" s="115"/>
      <c r="F4" t="s">
        <v>18</v>
      </c>
      <c r="J4" s="115" t="s">
        <v>41</v>
      </c>
    </row>
    <row r="5" spans="1:10" x14ac:dyDescent="0.25">
      <c r="A5" t="s">
        <v>15</v>
      </c>
      <c r="B5" t="s">
        <v>16</v>
      </c>
      <c r="D5" s="115" t="s">
        <v>17</v>
      </c>
      <c r="E5" s="115"/>
      <c r="F5" t="s">
        <v>22</v>
      </c>
      <c r="J5" s="115" t="s">
        <v>221</v>
      </c>
    </row>
    <row r="6" spans="1:10" x14ac:dyDescent="0.25">
      <c r="A6" t="s">
        <v>19</v>
      </c>
      <c r="B6" t="s">
        <v>20</v>
      </c>
      <c r="D6" s="115" t="s">
        <v>21</v>
      </c>
      <c r="E6" s="115"/>
      <c r="F6" t="s">
        <v>25</v>
      </c>
      <c r="J6" s="115" t="s">
        <v>54</v>
      </c>
    </row>
    <row r="7" spans="1:10" x14ac:dyDescent="0.25">
      <c r="A7" t="s">
        <v>23</v>
      </c>
      <c r="B7" t="s">
        <v>24</v>
      </c>
      <c r="F7" t="s">
        <v>28</v>
      </c>
      <c r="J7" s="115" t="s">
        <v>58</v>
      </c>
    </row>
    <row r="8" spans="1:10" x14ac:dyDescent="0.25">
      <c r="A8" t="s">
        <v>26</v>
      </c>
      <c r="B8" t="s">
        <v>27</v>
      </c>
      <c r="F8" t="s">
        <v>31</v>
      </c>
      <c r="J8" s="115" t="s">
        <v>60</v>
      </c>
    </row>
    <row r="9" spans="1:10" x14ac:dyDescent="0.25">
      <c r="A9" t="s">
        <v>29</v>
      </c>
      <c r="B9" t="s">
        <v>30</v>
      </c>
      <c r="F9" t="s">
        <v>36</v>
      </c>
      <c r="J9" s="115" t="s">
        <v>62</v>
      </c>
    </row>
    <row r="10" spans="1:10" x14ac:dyDescent="0.25">
      <c r="A10" t="s">
        <v>32</v>
      </c>
      <c r="B10" t="s">
        <v>33</v>
      </c>
      <c r="F10" t="s">
        <v>39</v>
      </c>
      <c r="J10" s="115" t="s">
        <v>226</v>
      </c>
    </row>
    <row r="11" spans="1:10" x14ac:dyDescent="0.25">
      <c r="A11" t="s">
        <v>393</v>
      </c>
      <c r="B11" t="s">
        <v>394</v>
      </c>
      <c r="F11" t="s">
        <v>40</v>
      </c>
      <c r="J11" s="115" t="s">
        <v>68</v>
      </c>
    </row>
    <row r="12" spans="1:10" x14ac:dyDescent="0.25">
      <c r="A12" t="s">
        <v>34</v>
      </c>
      <c r="B12" t="s">
        <v>35</v>
      </c>
      <c r="F12" t="s">
        <v>41</v>
      </c>
      <c r="J12" s="115" t="s">
        <v>227</v>
      </c>
    </row>
    <row r="13" spans="1:10" x14ac:dyDescent="0.25">
      <c r="A13" t="s">
        <v>37</v>
      </c>
      <c r="B13" t="s">
        <v>38</v>
      </c>
      <c r="F13" t="s">
        <v>42</v>
      </c>
      <c r="J13" s="115" t="s">
        <v>85</v>
      </c>
    </row>
    <row r="14" spans="1:10" x14ac:dyDescent="0.25">
      <c r="F14" t="s">
        <v>43</v>
      </c>
      <c r="J14" s="115" t="s">
        <v>89</v>
      </c>
    </row>
    <row r="15" spans="1:10" x14ac:dyDescent="0.25">
      <c r="F15" t="s">
        <v>44</v>
      </c>
      <c r="J15" s="115" t="s">
        <v>91</v>
      </c>
    </row>
    <row r="16" spans="1:10" x14ac:dyDescent="0.25">
      <c r="F16" t="s">
        <v>45</v>
      </c>
      <c r="J16" s="115" t="s">
        <v>222</v>
      </c>
    </row>
    <row r="17" spans="6:10" x14ac:dyDescent="0.25">
      <c r="F17" t="s">
        <v>46</v>
      </c>
      <c r="J17" s="115" t="s">
        <v>99</v>
      </c>
    </row>
    <row r="18" spans="6:10" x14ac:dyDescent="0.25">
      <c r="F18" t="s">
        <v>47</v>
      </c>
      <c r="J18" s="115" t="s">
        <v>101</v>
      </c>
    </row>
    <row r="19" spans="6:10" x14ac:dyDescent="0.25">
      <c r="F19" t="s">
        <v>48</v>
      </c>
      <c r="J19" s="115" t="s">
        <v>110</v>
      </c>
    </row>
    <row r="20" spans="6:10" x14ac:dyDescent="0.25">
      <c r="F20" t="s">
        <v>49</v>
      </c>
      <c r="J20" s="115" t="s">
        <v>225</v>
      </c>
    </row>
    <row r="21" spans="6:10" x14ac:dyDescent="0.25">
      <c r="F21" t="s">
        <v>50</v>
      </c>
      <c r="J21" s="115" t="s">
        <v>125</v>
      </c>
    </row>
    <row r="22" spans="6:10" x14ac:dyDescent="0.25">
      <c r="F22" t="s">
        <v>51</v>
      </c>
      <c r="J22" s="115" t="s">
        <v>128</v>
      </c>
    </row>
    <row r="23" spans="6:10" x14ac:dyDescent="0.25">
      <c r="F23" t="s">
        <v>52</v>
      </c>
      <c r="J23" s="115" t="s">
        <v>133</v>
      </c>
    </row>
    <row r="24" spans="6:10" x14ac:dyDescent="0.25">
      <c r="F24" t="s">
        <v>53</v>
      </c>
      <c r="J24" s="115" t="s">
        <v>220</v>
      </c>
    </row>
    <row r="25" spans="6:10" x14ac:dyDescent="0.25">
      <c r="F25" t="s">
        <v>54</v>
      </c>
      <c r="J25" s="115" t="s">
        <v>145</v>
      </c>
    </row>
    <row r="26" spans="6:10" x14ac:dyDescent="0.25">
      <c r="F26" t="s">
        <v>55</v>
      </c>
      <c r="J26" s="115" t="s">
        <v>149</v>
      </c>
    </row>
    <row r="27" spans="6:10" x14ac:dyDescent="0.25">
      <c r="F27" t="s">
        <v>56</v>
      </c>
      <c r="J27" s="115" t="s">
        <v>153</v>
      </c>
    </row>
    <row r="28" spans="6:10" x14ac:dyDescent="0.25">
      <c r="F28" t="s">
        <v>57</v>
      </c>
      <c r="J28" s="115" t="s">
        <v>154</v>
      </c>
    </row>
    <row r="29" spans="6:10" x14ac:dyDescent="0.25">
      <c r="F29" t="s">
        <v>58</v>
      </c>
      <c r="J29" s="115" t="s">
        <v>223</v>
      </c>
    </row>
    <row r="30" spans="6:10" x14ac:dyDescent="0.25">
      <c r="F30" t="s">
        <v>59</v>
      </c>
      <c r="J30" s="115" t="s">
        <v>224</v>
      </c>
    </row>
    <row r="31" spans="6:10" x14ac:dyDescent="0.25">
      <c r="F31" t="s">
        <v>60</v>
      </c>
      <c r="J31" s="115" t="s">
        <v>162</v>
      </c>
    </row>
    <row r="32" spans="6:10" x14ac:dyDescent="0.25">
      <c r="F32" t="s">
        <v>61</v>
      </c>
      <c r="J32" s="115" t="s">
        <v>163</v>
      </c>
    </row>
    <row r="33" spans="6:10" x14ac:dyDescent="0.25">
      <c r="F33" t="s">
        <v>62</v>
      </c>
      <c r="J33" s="115"/>
    </row>
    <row r="34" spans="6:10" x14ac:dyDescent="0.25">
      <c r="F34" t="s">
        <v>63</v>
      </c>
      <c r="J34" s="115"/>
    </row>
    <row r="35" spans="6:10" x14ac:dyDescent="0.25">
      <c r="F35" t="s">
        <v>64</v>
      </c>
      <c r="J35" s="115"/>
    </row>
    <row r="36" spans="6:10" x14ac:dyDescent="0.25">
      <c r="F36" t="s">
        <v>65</v>
      </c>
      <c r="J36" s="115"/>
    </row>
    <row r="37" spans="6:10" x14ac:dyDescent="0.25">
      <c r="F37" t="s">
        <v>66</v>
      </c>
      <c r="J37" s="115"/>
    </row>
    <row r="38" spans="6:10" x14ac:dyDescent="0.25">
      <c r="F38" t="s">
        <v>67</v>
      </c>
      <c r="J38" s="115"/>
    </row>
    <row r="39" spans="6:10" x14ac:dyDescent="0.25">
      <c r="F39" t="s">
        <v>68</v>
      </c>
      <c r="J39" s="115"/>
    </row>
    <row r="40" spans="6:10" x14ac:dyDescent="0.25">
      <c r="F40" t="s">
        <v>69</v>
      </c>
      <c r="J40" s="115"/>
    </row>
    <row r="41" spans="6:10" x14ac:dyDescent="0.25">
      <c r="F41" t="s">
        <v>395</v>
      </c>
      <c r="J41" s="115"/>
    </row>
    <row r="42" spans="6:10" x14ac:dyDescent="0.25">
      <c r="F42" t="s">
        <v>70</v>
      </c>
      <c r="J42" s="115"/>
    </row>
    <row r="43" spans="6:10" x14ac:dyDescent="0.25">
      <c r="F43" t="s">
        <v>71</v>
      </c>
      <c r="J43" s="115"/>
    </row>
    <row r="44" spans="6:10" x14ac:dyDescent="0.25">
      <c r="F44" t="s">
        <v>72</v>
      </c>
      <c r="J44" s="115"/>
    </row>
    <row r="45" spans="6:10" x14ac:dyDescent="0.25">
      <c r="F45" t="s">
        <v>73</v>
      </c>
      <c r="J45" s="115"/>
    </row>
    <row r="46" spans="6:10" x14ac:dyDescent="0.25">
      <c r="F46" t="s">
        <v>396</v>
      </c>
      <c r="J46" s="115"/>
    </row>
    <row r="47" spans="6:10" x14ac:dyDescent="0.25">
      <c r="F47" t="s">
        <v>74</v>
      </c>
      <c r="J47" s="115"/>
    </row>
    <row r="48" spans="6:10" x14ac:dyDescent="0.25">
      <c r="F48" t="s">
        <v>75</v>
      </c>
      <c r="J48" s="115"/>
    </row>
    <row r="49" spans="6:10" x14ac:dyDescent="0.25">
      <c r="F49" t="s">
        <v>76</v>
      </c>
      <c r="J49" s="115"/>
    </row>
    <row r="50" spans="6:10" x14ac:dyDescent="0.25">
      <c r="F50" t="s">
        <v>77</v>
      </c>
      <c r="J50" s="115"/>
    </row>
    <row r="51" spans="6:10" x14ac:dyDescent="0.25">
      <c r="F51" t="s">
        <v>78</v>
      </c>
      <c r="J51" s="115"/>
    </row>
    <row r="52" spans="6:10" x14ac:dyDescent="0.25">
      <c r="F52" t="s">
        <v>79</v>
      </c>
      <c r="J52" s="115"/>
    </row>
    <row r="53" spans="6:10" x14ac:dyDescent="0.25">
      <c r="F53" t="s">
        <v>80</v>
      </c>
      <c r="J53" s="115"/>
    </row>
    <row r="54" spans="6:10" x14ac:dyDescent="0.25">
      <c r="F54" t="s">
        <v>81</v>
      </c>
      <c r="J54" s="115"/>
    </row>
    <row r="55" spans="6:10" x14ac:dyDescent="0.25">
      <c r="F55" t="s">
        <v>82</v>
      </c>
      <c r="J55" s="115"/>
    </row>
    <row r="56" spans="6:10" x14ac:dyDescent="0.25">
      <c r="F56" t="s">
        <v>83</v>
      </c>
      <c r="J56" s="115"/>
    </row>
    <row r="57" spans="6:10" x14ac:dyDescent="0.25">
      <c r="F57" t="s">
        <v>84</v>
      </c>
      <c r="J57" s="115"/>
    </row>
    <row r="58" spans="6:10" x14ac:dyDescent="0.25">
      <c r="F58" t="s">
        <v>85</v>
      </c>
      <c r="J58" s="115"/>
    </row>
    <row r="59" spans="6:10" x14ac:dyDescent="0.25">
      <c r="F59" t="s">
        <v>86</v>
      </c>
      <c r="J59" s="115"/>
    </row>
    <row r="60" spans="6:10" x14ac:dyDescent="0.25">
      <c r="F60" t="s">
        <v>87</v>
      </c>
      <c r="J60" s="115"/>
    </row>
    <row r="61" spans="6:10" x14ac:dyDescent="0.25">
      <c r="F61" t="s">
        <v>88</v>
      </c>
      <c r="J61" s="115"/>
    </row>
    <row r="62" spans="6:10" x14ac:dyDescent="0.25">
      <c r="F62" t="s">
        <v>89</v>
      </c>
    </row>
    <row r="63" spans="6:10" x14ac:dyDescent="0.25">
      <c r="F63" t="s">
        <v>90</v>
      </c>
    </row>
    <row r="64" spans="6:10" x14ac:dyDescent="0.25">
      <c r="F64" t="s">
        <v>91</v>
      </c>
    </row>
    <row r="65" spans="6:6" x14ac:dyDescent="0.25">
      <c r="F65" t="s">
        <v>397</v>
      </c>
    </row>
    <row r="66" spans="6:6" x14ac:dyDescent="0.25">
      <c r="F66" t="s">
        <v>92</v>
      </c>
    </row>
    <row r="67" spans="6:6" x14ac:dyDescent="0.25">
      <c r="F67" t="s">
        <v>93</v>
      </c>
    </row>
    <row r="68" spans="6:6" x14ac:dyDescent="0.25">
      <c r="F68" t="s">
        <v>94</v>
      </c>
    </row>
    <row r="69" spans="6:6" x14ac:dyDescent="0.25">
      <c r="F69" t="s">
        <v>95</v>
      </c>
    </row>
    <row r="70" spans="6:6" x14ac:dyDescent="0.25">
      <c r="F70" t="s">
        <v>96</v>
      </c>
    </row>
    <row r="71" spans="6:6" x14ac:dyDescent="0.25">
      <c r="F71" t="s">
        <v>97</v>
      </c>
    </row>
    <row r="72" spans="6:6" x14ac:dyDescent="0.25">
      <c r="F72" t="s">
        <v>98</v>
      </c>
    </row>
    <row r="73" spans="6:6" x14ac:dyDescent="0.25">
      <c r="F73" t="s">
        <v>99</v>
      </c>
    </row>
    <row r="74" spans="6:6" x14ac:dyDescent="0.25">
      <c r="F74" t="s">
        <v>100</v>
      </c>
    </row>
    <row r="75" spans="6:6" x14ac:dyDescent="0.25">
      <c r="F75" t="s">
        <v>102</v>
      </c>
    </row>
    <row r="76" spans="6:6" x14ac:dyDescent="0.25">
      <c r="F76" t="s">
        <v>101</v>
      </c>
    </row>
    <row r="77" spans="6:6" x14ac:dyDescent="0.25">
      <c r="F77" t="s">
        <v>103</v>
      </c>
    </row>
    <row r="78" spans="6:6" x14ac:dyDescent="0.25">
      <c r="F78" t="s">
        <v>104</v>
      </c>
    </row>
    <row r="79" spans="6:6" x14ac:dyDescent="0.25">
      <c r="F79" t="s">
        <v>105</v>
      </c>
    </row>
    <row r="80" spans="6:6" x14ac:dyDescent="0.25">
      <c r="F80" t="s">
        <v>106</v>
      </c>
    </row>
    <row r="81" spans="6:6" x14ac:dyDescent="0.25">
      <c r="F81" t="s">
        <v>107</v>
      </c>
    </row>
    <row r="82" spans="6:6" x14ac:dyDescent="0.25">
      <c r="F82" t="s">
        <v>108</v>
      </c>
    </row>
    <row r="83" spans="6:6" x14ac:dyDescent="0.25">
      <c r="F83" t="s">
        <v>111</v>
      </c>
    </row>
    <row r="84" spans="6:6" x14ac:dyDescent="0.25">
      <c r="F84" t="s">
        <v>112</v>
      </c>
    </row>
    <row r="85" spans="6:6" x14ac:dyDescent="0.25">
      <c r="F85" t="s">
        <v>109</v>
      </c>
    </row>
    <row r="86" spans="6:6" x14ac:dyDescent="0.25">
      <c r="F86" t="s">
        <v>110</v>
      </c>
    </row>
    <row r="87" spans="6:6" x14ac:dyDescent="0.25">
      <c r="F87" t="s">
        <v>398</v>
      </c>
    </row>
    <row r="88" spans="6:6" x14ac:dyDescent="0.25">
      <c r="F88" t="s">
        <v>113</v>
      </c>
    </row>
    <row r="89" spans="6:6" x14ac:dyDescent="0.25">
      <c r="F89" t="s">
        <v>114</v>
      </c>
    </row>
    <row r="90" spans="6:6" x14ac:dyDescent="0.25">
      <c r="F90" t="s">
        <v>115</v>
      </c>
    </row>
    <row r="91" spans="6:6" x14ac:dyDescent="0.25">
      <c r="F91" t="s">
        <v>116</v>
      </c>
    </row>
    <row r="92" spans="6:6" x14ac:dyDescent="0.25">
      <c r="F92" t="s">
        <v>117</v>
      </c>
    </row>
    <row r="93" spans="6:6" x14ac:dyDescent="0.25">
      <c r="F93" t="s">
        <v>118</v>
      </c>
    </row>
    <row r="94" spans="6:6" x14ac:dyDescent="0.25">
      <c r="F94" t="s">
        <v>119</v>
      </c>
    </row>
    <row r="95" spans="6:6" x14ac:dyDescent="0.25">
      <c r="F95" t="s">
        <v>120</v>
      </c>
    </row>
    <row r="96" spans="6:6" x14ac:dyDescent="0.25">
      <c r="F96" t="s">
        <v>121</v>
      </c>
    </row>
    <row r="97" spans="6:6" x14ac:dyDescent="0.25">
      <c r="F97" t="s">
        <v>122</v>
      </c>
    </row>
    <row r="98" spans="6:6" x14ac:dyDescent="0.25">
      <c r="F98" t="s">
        <v>123</v>
      </c>
    </row>
    <row r="99" spans="6:6" x14ac:dyDescent="0.25">
      <c r="F99" t="s">
        <v>124</v>
      </c>
    </row>
    <row r="100" spans="6:6" x14ac:dyDescent="0.25">
      <c r="F100" t="s">
        <v>125</v>
      </c>
    </row>
    <row r="101" spans="6:6" x14ac:dyDescent="0.25">
      <c r="F101" t="s">
        <v>126</v>
      </c>
    </row>
    <row r="102" spans="6:6" x14ac:dyDescent="0.25">
      <c r="F102" t="s">
        <v>127</v>
      </c>
    </row>
    <row r="103" spans="6:6" x14ac:dyDescent="0.25">
      <c r="F103" t="s">
        <v>128</v>
      </c>
    </row>
    <row r="104" spans="6:6" x14ac:dyDescent="0.25">
      <c r="F104" t="s">
        <v>129</v>
      </c>
    </row>
    <row r="105" spans="6:6" x14ac:dyDescent="0.25">
      <c r="F105" t="s">
        <v>130</v>
      </c>
    </row>
    <row r="106" spans="6:6" x14ac:dyDescent="0.25">
      <c r="F106" t="s">
        <v>131</v>
      </c>
    </row>
    <row r="107" spans="6:6" x14ac:dyDescent="0.25">
      <c r="F107" t="s">
        <v>132</v>
      </c>
    </row>
    <row r="108" spans="6:6" x14ac:dyDescent="0.25">
      <c r="F108" t="s">
        <v>133</v>
      </c>
    </row>
    <row r="109" spans="6:6" x14ac:dyDescent="0.25">
      <c r="F109" t="s">
        <v>134</v>
      </c>
    </row>
    <row r="110" spans="6:6" x14ac:dyDescent="0.25">
      <c r="F110" t="s">
        <v>399</v>
      </c>
    </row>
    <row r="111" spans="6:6" x14ac:dyDescent="0.25">
      <c r="F111" t="s">
        <v>135</v>
      </c>
    </row>
    <row r="112" spans="6:6" x14ac:dyDescent="0.25">
      <c r="F112" t="s">
        <v>136</v>
      </c>
    </row>
    <row r="113" spans="6:6" x14ac:dyDescent="0.25">
      <c r="F113" t="s">
        <v>137</v>
      </c>
    </row>
    <row r="114" spans="6:6" x14ac:dyDescent="0.25">
      <c r="F114" t="s">
        <v>138</v>
      </c>
    </row>
    <row r="115" spans="6:6" x14ac:dyDescent="0.25">
      <c r="F115" t="s">
        <v>139</v>
      </c>
    </row>
    <row r="116" spans="6:6" x14ac:dyDescent="0.25">
      <c r="F116" t="s">
        <v>140</v>
      </c>
    </row>
    <row r="117" spans="6:6" x14ac:dyDescent="0.25">
      <c r="F117" t="s">
        <v>141</v>
      </c>
    </row>
    <row r="118" spans="6:6" x14ac:dyDescent="0.25">
      <c r="F118" t="s">
        <v>142</v>
      </c>
    </row>
    <row r="119" spans="6:6" x14ac:dyDescent="0.25">
      <c r="F119" t="s">
        <v>143</v>
      </c>
    </row>
    <row r="120" spans="6:6" x14ac:dyDescent="0.25">
      <c r="F120" t="s">
        <v>144</v>
      </c>
    </row>
    <row r="121" spans="6:6" x14ac:dyDescent="0.25">
      <c r="F121" t="s">
        <v>145</v>
      </c>
    </row>
    <row r="122" spans="6:6" x14ac:dyDescent="0.25">
      <c r="F122" t="s">
        <v>146</v>
      </c>
    </row>
    <row r="123" spans="6:6" x14ac:dyDescent="0.25">
      <c r="F123" t="s">
        <v>147</v>
      </c>
    </row>
    <row r="124" spans="6:6" x14ac:dyDescent="0.25">
      <c r="F124" t="s">
        <v>148</v>
      </c>
    </row>
    <row r="125" spans="6:6" x14ac:dyDescent="0.25">
      <c r="F125" t="s">
        <v>149</v>
      </c>
    </row>
    <row r="126" spans="6:6" x14ac:dyDescent="0.25">
      <c r="F126" t="s">
        <v>150</v>
      </c>
    </row>
    <row r="127" spans="6:6" x14ac:dyDescent="0.25">
      <c r="F127" t="s">
        <v>151</v>
      </c>
    </row>
    <row r="128" spans="6:6" x14ac:dyDescent="0.25">
      <c r="F128" t="s">
        <v>152</v>
      </c>
    </row>
    <row r="129" spans="6:6" x14ac:dyDescent="0.25">
      <c r="F129" t="s">
        <v>154</v>
      </c>
    </row>
    <row r="130" spans="6:6" x14ac:dyDescent="0.25">
      <c r="F130" t="s">
        <v>155</v>
      </c>
    </row>
    <row r="131" spans="6:6" x14ac:dyDescent="0.25">
      <c r="F131" t="s">
        <v>156</v>
      </c>
    </row>
    <row r="132" spans="6:6" x14ac:dyDescent="0.25">
      <c r="F132" t="s">
        <v>157</v>
      </c>
    </row>
    <row r="133" spans="6:6" x14ac:dyDescent="0.25">
      <c r="F133" t="s">
        <v>158</v>
      </c>
    </row>
    <row r="134" spans="6:6" x14ac:dyDescent="0.25">
      <c r="F134" t="s">
        <v>159</v>
      </c>
    </row>
    <row r="135" spans="6:6" x14ac:dyDescent="0.25">
      <c r="F135" t="s">
        <v>160</v>
      </c>
    </row>
    <row r="136" spans="6:6" x14ac:dyDescent="0.25">
      <c r="F136" t="s">
        <v>161</v>
      </c>
    </row>
    <row r="137" spans="6:6" x14ac:dyDescent="0.25">
      <c r="F137" t="s">
        <v>162</v>
      </c>
    </row>
    <row r="138" spans="6:6" x14ac:dyDescent="0.25">
      <c r="F138" t="s">
        <v>163</v>
      </c>
    </row>
  </sheetData>
  <pageMargins left="0.7" right="0.7" top="0.75" bottom="0.75" header="0.3" footer="0.3"/>
  <tableParts count="3">
    <tablePart r:id="rId1"/>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0" tint="-0.499984740745262"/>
  </sheetPr>
  <dimension ref="A1:DK2"/>
  <sheetViews>
    <sheetView workbookViewId="0">
      <selection activeCell="DG32" sqref="DG32"/>
    </sheetView>
  </sheetViews>
  <sheetFormatPr defaultRowHeight="15" x14ac:dyDescent="0.25"/>
  <cols>
    <col min="15" max="15" width="17" style="67" bestFit="1" customWidth="1"/>
    <col min="20" max="20" width="9.140625" style="67"/>
    <col min="25" max="25" width="9.140625" style="67"/>
    <col min="67" max="67" width="15.85546875" style="67" bestFit="1" customWidth="1"/>
    <col min="68" max="68" width="15.42578125" style="67" bestFit="1" customWidth="1"/>
    <col min="69" max="69" width="11.42578125" bestFit="1" customWidth="1"/>
    <col min="70" max="70" width="16.140625" bestFit="1" customWidth="1"/>
    <col min="71" max="71" width="14.140625" bestFit="1" customWidth="1"/>
    <col min="72" max="72" width="16.140625" bestFit="1" customWidth="1"/>
    <col min="73" max="73" width="13.140625" bestFit="1" customWidth="1"/>
    <col min="74" max="74" width="17.140625" bestFit="1" customWidth="1"/>
    <col min="75" max="75" width="14.85546875" bestFit="1" customWidth="1"/>
    <col min="76" max="76" width="13.140625" bestFit="1" customWidth="1"/>
    <col min="77" max="77" width="15.5703125" bestFit="1" customWidth="1"/>
    <col min="78" max="78" width="13.85546875" bestFit="1" customWidth="1"/>
    <col min="79" max="79" width="11.42578125" bestFit="1" customWidth="1"/>
    <col min="80" max="80" width="14.85546875" bestFit="1" customWidth="1"/>
    <col min="81" max="81" width="16.85546875" bestFit="1" customWidth="1"/>
    <col min="82" max="82" width="16.140625" bestFit="1" customWidth="1"/>
    <col min="83" max="83" width="15.5703125" bestFit="1" customWidth="1"/>
    <col min="84" max="84" width="16.140625" bestFit="1" customWidth="1"/>
    <col min="85" max="86" width="14.140625" bestFit="1" customWidth="1"/>
    <col min="87" max="87" width="16.140625" bestFit="1" customWidth="1"/>
    <col min="88" max="89" width="14.85546875" bestFit="1" customWidth="1"/>
    <col min="90" max="90" width="13.140625" bestFit="1" customWidth="1"/>
    <col min="91" max="91" width="15.42578125" bestFit="1" customWidth="1"/>
    <col min="92" max="92" width="11.85546875" bestFit="1" customWidth="1"/>
    <col min="93" max="93" width="14.5703125" bestFit="1" customWidth="1"/>
    <col min="94" max="94" width="18.140625" bestFit="1" customWidth="1"/>
    <col min="95" max="95" width="12.140625" bestFit="1" customWidth="1"/>
    <col min="96" max="96" width="14" bestFit="1" customWidth="1"/>
    <col min="97" max="97" width="14.140625" bestFit="1" customWidth="1"/>
    <col min="98" max="98" width="16.42578125" bestFit="1" customWidth="1"/>
    <col min="99" max="99" width="12.85546875" bestFit="1" customWidth="1"/>
    <col min="100" max="100" width="13.42578125" bestFit="1" customWidth="1"/>
    <col min="101" max="101" width="14.5703125" bestFit="1" customWidth="1"/>
    <col min="102" max="102" width="15.140625" bestFit="1" customWidth="1"/>
    <col min="103" max="103" width="13.5703125" bestFit="1" customWidth="1"/>
    <col min="104" max="104" width="14" bestFit="1" customWidth="1"/>
    <col min="105" max="105" width="13.85546875" bestFit="1" customWidth="1"/>
  </cols>
  <sheetData>
    <row r="1" spans="1:115" x14ac:dyDescent="0.25">
      <c r="A1" t="s">
        <v>255</v>
      </c>
      <c r="B1" t="s">
        <v>256</v>
      </c>
      <c r="C1" t="s">
        <v>257</v>
      </c>
      <c r="D1" t="s">
        <v>258</v>
      </c>
      <c r="E1" t="s">
        <v>259</v>
      </c>
      <c r="F1" t="s">
        <v>260</v>
      </c>
      <c r="G1" t="s">
        <v>261</v>
      </c>
      <c r="H1" t="s">
        <v>262</v>
      </c>
      <c r="I1" t="s">
        <v>263</v>
      </c>
      <c r="J1" t="s">
        <v>264</v>
      </c>
      <c r="K1" t="s">
        <v>265</v>
      </c>
      <c r="L1" t="s">
        <v>266</v>
      </c>
      <c r="M1" t="s">
        <v>267</v>
      </c>
      <c r="N1" t="s">
        <v>268</v>
      </c>
      <c r="O1" s="67" t="s">
        <v>269</v>
      </c>
      <c r="P1" t="s">
        <v>270</v>
      </c>
      <c r="Q1" t="s">
        <v>271</v>
      </c>
      <c r="R1" t="s">
        <v>272</v>
      </c>
      <c r="S1" t="s">
        <v>273</v>
      </c>
      <c r="T1" s="67" t="s">
        <v>274</v>
      </c>
      <c r="U1" t="s">
        <v>275</v>
      </c>
      <c r="V1" t="s">
        <v>276</v>
      </c>
      <c r="W1" t="s">
        <v>277</v>
      </c>
      <c r="X1" s="67" t="s">
        <v>278</v>
      </c>
      <c r="Y1" t="s">
        <v>279</v>
      </c>
      <c r="Z1" t="s">
        <v>280</v>
      </c>
      <c r="AA1" t="s">
        <v>281</v>
      </c>
      <c r="AB1" t="s">
        <v>282</v>
      </c>
      <c r="AC1" t="s">
        <v>283</v>
      </c>
      <c r="AD1" t="s">
        <v>284</v>
      </c>
      <c r="AE1" t="s">
        <v>285</v>
      </c>
      <c r="AF1" t="s">
        <v>286</v>
      </c>
      <c r="AG1" t="s">
        <v>287</v>
      </c>
      <c r="AH1" t="s">
        <v>288</v>
      </c>
      <c r="AI1" t="s">
        <v>289</v>
      </c>
      <c r="AJ1" t="s">
        <v>290</v>
      </c>
      <c r="AK1" t="s">
        <v>291</v>
      </c>
      <c r="AL1" t="s">
        <v>292</v>
      </c>
      <c r="AM1" t="s">
        <v>293</v>
      </c>
      <c r="AN1" t="s">
        <v>294</v>
      </c>
      <c r="AO1" t="s">
        <v>295</v>
      </c>
      <c r="AP1" t="s">
        <v>296</v>
      </c>
      <c r="AQ1" t="s">
        <v>297</v>
      </c>
      <c r="AR1" t="s">
        <v>298</v>
      </c>
      <c r="AS1" t="s">
        <v>299</v>
      </c>
      <c r="AT1" t="s">
        <v>300</v>
      </c>
      <c r="AU1" t="s">
        <v>301</v>
      </c>
      <c r="AV1" t="s">
        <v>302</v>
      </c>
      <c r="AW1" t="s">
        <v>303</v>
      </c>
      <c r="AX1" t="s">
        <v>304</v>
      </c>
      <c r="AY1" t="s">
        <v>305</v>
      </c>
      <c r="AZ1" t="s">
        <v>306</v>
      </c>
      <c r="BA1" t="s">
        <v>307</v>
      </c>
      <c r="BB1" t="s">
        <v>308</v>
      </c>
      <c r="BC1" t="s">
        <v>309</v>
      </c>
      <c r="BD1" t="s">
        <v>310</v>
      </c>
      <c r="BE1" t="s">
        <v>311</v>
      </c>
      <c r="BF1" t="s">
        <v>312</v>
      </c>
      <c r="BG1" t="s">
        <v>313</v>
      </c>
      <c r="BH1" t="s">
        <v>314</v>
      </c>
      <c r="BI1" t="s">
        <v>315</v>
      </c>
      <c r="BJ1" t="s">
        <v>316</v>
      </c>
      <c r="BK1" t="s">
        <v>317</v>
      </c>
      <c r="BL1" t="s">
        <v>318</v>
      </c>
      <c r="BM1" t="s">
        <v>319</v>
      </c>
      <c r="BN1" t="s">
        <v>320</v>
      </c>
      <c r="BO1" s="69" t="s">
        <v>321</v>
      </c>
      <c r="BP1" s="69" t="s">
        <v>322</v>
      </c>
      <c r="BQ1" t="s">
        <v>323</v>
      </c>
      <c r="BR1" t="s">
        <v>324</v>
      </c>
      <c r="BS1" t="s">
        <v>325</v>
      </c>
      <c r="BT1" t="s">
        <v>326</v>
      </c>
      <c r="BU1" s="69" t="s">
        <v>327</v>
      </c>
      <c r="BV1" t="s">
        <v>328</v>
      </c>
      <c r="BW1" t="s">
        <v>329</v>
      </c>
      <c r="BX1" t="s">
        <v>330</v>
      </c>
      <c r="BY1" t="s">
        <v>331</v>
      </c>
      <c r="BZ1" t="s">
        <v>332</v>
      </c>
      <c r="CA1" t="s">
        <v>333</v>
      </c>
      <c r="CB1" t="s">
        <v>334</v>
      </c>
      <c r="CC1" t="s">
        <v>335</v>
      </c>
      <c r="CD1" t="s">
        <v>336</v>
      </c>
      <c r="CE1" t="s">
        <v>337</v>
      </c>
      <c r="CF1" t="s">
        <v>338</v>
      </c>
      <c r="CG1" t="s">
        <v>339</v>
      </c>
      <c r="CH1" t="s">
        <v>340</v>
      </c>
      <c r="CI1" t="s">
        <v>341</v>
      </c>
      <c r="CJ1" s="69" t="s">
        <v>342</v>
      </c>
      <c r="CK1" t="s">
        <v>343</v>
      </c>
      <c r="CL1" t="s">
        <v>344</v>
      </c>
      <c r="CM1" t="s">
        <v>345</v>
      </c>
      <c r="CN1" t="s">
        <v>346</v>
      </c>
      <c r="CO1" t="s">
        <v>347</v>
      </c>
      <c r="CP1" t="s">
        <v>348</v>
      </c>
      <c r="CQ1" t="s">
        <v>349</v>
      </c>
      <c r="CR1" t="s">
        <v>350</v>
      </c>
      <c r="CS1" t="s">
        <v>351</v>
      </c>
      <c r="CT1" t="s">
        <v>352</v>
      </c>
      <c r="CU1" s="69" t="s">
        <v>353</v>
      </c>
      <c r="CV1" t="s">
        <v>354</v>
      </c>
      <c r="CW1" t="s">
        <v>355</v>
      </c>
      <c r="CX1" s="69" t="s">
        <v>356</v>
      </c>
      <c r="CY1" s="69" t="s">
        <v>357</v>
      </c>
      <c r="CZ1" t="s">
        <v>358</v>
      </c>
      <c r="DA1" t="s">
        <v>359</v>
      </c>
      <c r="DB1" t="s">
        <v>360</v>
      </c>
      <c r="DC1" t="s">
        <v>361</v>
      </c>
      <c r="DD1" t="s">
        <v>362</v>
      </c>
      <c r="DE1" t="s">
        <v>363</v>
      </c>
      <c r="DF1" t="s">
        <v>364</v>
      </c>
      <c r="DG1" t="s">
        <v>365</v>
      </c>
      <c r="DH1" t="s">
        <v>366</v>
      </c>
      <c r="DI1" t="s">
        <v>367</v>
      </c>
      <c r="DJ1" t="s">
        <v>368</v>
      </c>
      <c r="DK1" t="s">
        <v>369</v>
      </c>
    </row>
    <row r="2" spans="1:115" x14ac:dyDescent="0.25">
      <c r="A2" s="52">
        <f>'2-1 Homeless Participation'!E3</f>
        <v>0</v>
      </c>
      <c r="B2" s="52">
        <f>'2-1 Homeless Participation'!E4</f>
        <v>0</v>
      </c>
      <c r="C2">
        <f>'2-1 Homeless Participation'!G7</f>
        <v>0</v>
      </c>
      <c r="D2" s="54">
        <f>'2-1 Homeless Participation'!G8</f>
        <v>0</v>
      </c>
      <c r="E2" s="54">
        <f>'2-1 Homeless Participation'!I8</f>
        <v>0</v>
      </c>
      <c r="F2">
        <f>'2-1 Homeless Participation'!D9</f>
        <v>0</v>
      </c>
      <c r="G2" s="53">
        <f>'2-1 Homeless Participation'!B12</f>
        <v>0</v>
      </c>
      <c r="H2">
        <f>'2-1 Homeless Participation'!G14</f>
        <v>0</v>
      </c>
      <c r="I2" s="54">
        <f>'2-1 Homeless Participation'!G15</f>
        <v>0</v>
      </c>
      <c r="J2" s="54">
        <f>'2-1 Homeless Participation'!I15</f>
        <v>0</v>
      </c>
      <c r="K2">
        <f>'2-1 Homeless Participation'!D16</f>
        <v>0</v>
      </c>
      <c r="L2" s="53">
        <f>'2-1 Homeless Participation'!B18</f>
        <v>0</v>
      </c>
      <c r="M2">
        <f>'2-2 Org Experience'!B25</f>
        <v>0</v>
      </c>
      <c r="N2" s="55">
        <f>'2-3 Prior Expenditures'!E7</f>
        <v>0</v>
      </c>
      <c r="O2" s="68">
        <f>'2-3 Prior Expenditures'!E8</f>
        <v>0</v>
      </c>
      <c r="P2" s="56">
        <f>'2-3 Prior Expenditures'!E9</f>
        <v>0</v>
      </c>
      <c r="Q2" s="56">
        <f>'2-3 Prior Expenditures'!E10</f>
        <v>0</v>
      </c>
      <c r="R2" s="56">
        <f>'2-3 Prior Expenditures'!E12</f>
        <v>0</v>
      </c>
      <c r="S2" s="55">
        <f>'2-3 Prior Expenditures'!H7</f>
        <v>0</v>
      </c>
      <c r="T2" s="68">
        <f>'2-3 Prior Expenditures'!H8</f>
        <v>0</v>
      </c>
      <c r="U2" s="56">
        <f>'2-3 Prior Expenditures'!H9</f>
        <v>0</v>
      </c>
      <c r="V2" s="56">
        <f>'2-3 Prior Expenditures'!H10</f>
        <v>0</v>
      </c>
      <c r="W2" s="56">
        <f>'2-3 Prior Expenditures'!H12</f>
        <v>0</v>
      </c>
      <c r="X2" s="55">
        <f>'2-3 Prior Expenditures'!K7</f>
        <v>0</v>
      </c>
      <c r="Y2" s="68">
        <f>'2-3 Prior Expenditures'!K8</f>
        <v>0</v>
      </c>
      <c r="Z2" s="56">
        <f>'2-3 Prior Expenditures'!K9</f>
        <v>0</v>
      </c>
      <c r="AA2" s="56">
        <f>'2-3 Prior Expenditures'!K10</f>
        <v>0</v>
      </c>
      <c r="AB2" s="56">
        <f>'2-3 Prior Expenditures'!K12</f>
        <v>0</v>
      </c>
      <c r="AC2" s="55">
        <f>'2-3 Prior Expenditures'!B17</f>
        <v>0</v>
      </c>
      <c r="AD2">
        <f>'2-4 Previous Outcomes'!B7</f>
        <v>0</v>
      </c>
      <c r="AE2">
        <f>'2-4 Previous Outcomes'!L7</f>
        <v>0</v>
      </c>
      <c r="AF2">
        <f>'2-4 Previous Outcomes'!B8</f>
        <v>0</v>
      </c>
      <c r="AG2">
        <f>'2-4 Previous Outcomes'!L8</f>
        <v>0</v>
      </c>
      <c r="AH2">
        <f>'2-4 Previous Outcomes'!B9</f>
        <v>0</v>
      </c>
      <c r="AI2">
        <f>'2-4 Previous Outcomes'!L9</f>
        <v>0</v>
      </c>
      <c r="AJ2">
        <f>'2-4 Previous Outcomes'!B10</f>
        <v>0</v>
      </c>
      <c r="AK2">
        <f>'2-4 Previous Outcomes'!L10</f>
        <v>0</v>
      </c>
      <c r="AL2">
        <f>'2-4 Previous Outcomes'!E13</f>
        <v>0</v>
      </c>
      <c r="AM2">
        <f>'2-4 Previous Outcomes'!H13</f>
        <v>0</v>
      </c>
      <c r="AN2">
        <f>'2-4 Previous Outcomes'!K13</f>
        <v>0</v>
      </c>
      <c r="AO2" s="57">
        <f>'2-4 Previous Outcomes'!E17</f>
        <v>0</v>
      </c>
      <c r="AP2" s="57">
        <f>'2-4 Previous Outcomes'!F17</f>
        <v>0</v>
      </c>
      <c r="AQ2" s="57">
        <f>'2-4 Previous Outcomes'!H17</f>
        <v>0</v>
      </c>
      <c r="AR2" s="57">
        <f>'2-4 Previous Outcomes'!I17</f>
        <v>0</v>
      </c>
      <c r="AS2" s="57">
        <f>'2-4 Previous Outcomes'!K17</f>
        <v>0</v>
      </c>
      <c r="AT2" s="57">
        <f>'2-4 Previous Outcomes'!L17</f>
        <v>0</v>
      </c>
      <c r="AU2" s="57">
        <f>'2-4 Previous Outcomes'!E21</f>
        <v>0</v>
      </c>
      <c r="AV2" s="57">
        <f>'2-4 Previous Outcomes'!F21</f>
        <v>0</v>
      </c>
      <c r="AW2" s="57">
        <f>'2-4 Previous Outcomes'!H21</f>
        <v>0</v>
      </c>
      <c r="AX2" s="57">
        <f>'2-4 Previous Outcomes'!I21</f>
        <v>0</v>
      </c>
      <c r="AY2" s="57">
        <f>'2-4 Previous Outcomes'!K21</f>
        <v>0</v>
      </c>
      <c r="AZ2" s="57">
        <f>'2-4 Previous Outcomes'!L21</f>
        <v>0</v>
      </c>
      <c r="BA2" s="57">
        <f>'2-4 Previous Outcomes'!E25</f>
        <v>0</v>
      </c>
      <c r="BB2" s="57">
        <f>'2-4 Previous Outcomes'!F25</f>
        <v>0</v>
      </c>
      <c r="BC2" s="57">
        <f>'2-4 Previous Outcomes'!H25</f>
        <v>0</v>
      </c>
      <c r="BD2" s="57">
        <f>'2-4 Previous Outcomes'!I25</f>
        <v>0</v>
      </c>
      <c r="BE2" s="57">
        <f>'2-4 Previous Outcomes'!K25</f>
        <v>0</v>
      </c>
      <c r="BF2" s="57">
        <f>'2-4 Previous Outcomes'!L25</f>
        <v>0</v>
      </c>
      <c r="BG2" s="57">
        <f>'2-4 Previous Outcomes'!E29</f>
        <v>0</v>
      </c>
      <c r="BH2" s="57">
        <f>'2-4 Previous Outcomes'!F29</f>
        <v>0</v>
      </c>
      <c r="BI2" s="57">
        <f>'2-4 Previous Outcomes'!H29</f>
        <v>0</v>
      </c>
      <c r="BJ2" s="57">
        <f>'2-4 Previous Outcomes'!I29</f>
        <v>0</v>
      </c>
      <c r="BK2" s="57">
        <f>'2-4 Previous Outcomes'!K29</f>
        <v>0</v>
      </c>
      <c r="BL2" s="57">
        <f>'2-4 Previous Outcomes'!L29</f>
        <v>0</v>
      </c>
      <c r="BM2">
        <f>'2-4 Previous Outcomes'!B33</f>
        <v>0</v>
      </c>
      <c r="BN2">
        <f>'2-5 Monitoring Results'!B16</f>
        <v>0</v>
      </c>
      <c r="BO2" s="67" t="e">
        <f>#REF!</f>
        <v>#REF!</v>
      </c>
      <c r="BP2" s="67" t="e">
        <f>#REF!</f>
        <v>#REF!</v>
      </c>
      <c r="BQ2" t="e">
        <f>#REF!</f>
        <v>#REF!</v>
      </c>
      <c r="BR2" t="e">
        <f>#REF!</f>
        <v>#REF!</v>
      </c>
      <c r="BS2" t="e">
        <f>#REF!</f>
        <v>#REF!</v>
      </c>
      <c r="BT2" t="e">
        <f>#REF!</f>
        <v>#REF!</v>
      </c>
      <c r="BU2" t="e">
        <f>#REF!</f>
        <v>#REF!</v>
      </c>
      <c r="BV2" t="e">
        <f>#REF!</f>
        <v>#REF!</v>
      </c>
      <c r="BW2" t="e">
        <f>#REF!</f>
        <v>#REF!</v>
      </c>
      <c r="BX2" t="e">
        <f>#REF!</f>
        <v>#REF!</v>
      </c>
      <c r="BY2" t="e">
        <f>#REF!</f>
        <v>#REF!</v>
      </c>
      <c r="BZ2" t="e">
        <f>#REF!</f>
        <v>#REF!</v>
      </c>
      <c r="CA2" t="e">
        <f>#REF!</f>
        <v>#REF!</v>
      </c>
      <c r="CB2" t="e">
        <f>#REF!</f>
        <v>#REF!</v>
      </c>
      <c r="CC2" t="e">
        <f>#REF!</f>
        <v>#REF!</v>
      </c>
      <c r="CD2" t="e">
        <f>#REF!</f>
        <v>#REF!</v>
      </c>
      <c r="CE2" t="e">
        <f>#REF!</f>
        <v>#REF!</v>
      </c>
      <c r="CF2" t="e">
        <f>#REF!</f>
        <v>#REF!</v>
      </c>
      <c r="CG2" t="e">
        <f>#REF!</f>
        <v>#REF!</v>
      </c>
      <c r="CH2" t="e">
        <f>#REF!</f>
        <v>#REF!</v>
      </c>
      <c r="CI2" t="e">
        <f>#REF!</f>
        <v>#REF!</v>
      </c>
      <c r="CJ2" t="e">
        <f>#REF!</f>
        <v>#REF!</v>
      </c>
      <c r="CK2" t="e">
        <f>#REF!</f>
        <v>#REF!</v>
      </c>
      <c r="CL2" t="e">
        <f>#REF!</f>
        <v>#REF!</v>
      </c>
      <c r="CM2" t="e">
        <f>#REF!</f>
        <v>#REF!</v>
      </c>
      <c r="CN2" t="e">
        <f>#REF!</f>
        <v>#REF!</v>
      </c>
      <c r="CO2" t="e">
        <f>#REF!</f>
        <v>#REF!</v>
      </c>
      <c r="CP2" t="e">
        <f>#REF!</f>
        <v>#REF!</v>
      </c>
      <c r="CQ2" t="e">
        <f>#REF!</f>
        <v>#REF!</v>
      </c>
      <c r="CR2" t="e">
        <f>#REF!</f>
        <v>#REF!</v>
      </c>
      <c r="CS2" t="e">
        <f>#REF!</f>
        <v>#REF!</v>
      </c>
      <c r="CT2" t="e">
        <f>#REF!</f>
        <v>#REF!</v>
      </c>
      <c r="CU2" t="e">
        <f>#REF!</f>
        <v>#REF!</v>
      </c>
      <c r="CV2" t="e">
        <f>#REF!</f>
        <v>#REF!</v>
      </c>
      <c r="CW2" t="e">
        <f>#REF!</f>
        <v>#REF!</v>
      </c>
      <c r="CX2" t="e">
        <f>#REF!</f>
        <v>#REF!</v>
      </c>
      <c r="CY2" t="e">
        <f>#REF!</f>
        <v>#REF!</v>
      </c>
      <c r="CZ2" t="e">
        <f>#REF!</f>
        <v>#REF!</v>
      </c>
      <c r="DA2" t="e">
        <f>#REF!</f>
        <v>#REF!</v>
      </c>
      <c r="DB2" t="e">
        <f>#REF!</f>
        <v>#REF!</v>
      </c>
      <c r="DC2">
        <f>'2-7 Unserved Areas'!B18</f>
        <v>0</v>
      </c>
      <c r="DD2">
        <f>'2-8 Checklist and Score'!H6</f>
        <v>0</v>
      </c>
      <c r="DE2">
        <f>'2-8 Checklist and Score'!H8</f>
        <v>0</v>
      </c>
      <c r="DF2">
        <f>'2-8 Checklist and Score'!H9</f>
        <v>0</v>
      </c>
      <c r="DG2">
        <f>'2-8 Checklist and Score'!H10</f>
        <v>0</v>
      </c>
      <c r="DH2">
        <f>'2-8 Checklist and Score'!H11</f>
        <v>0</v>
      </c>
      <c r="DI2">
        <f>'2-8 Checklist and Score'!H12</f>
        <v>0</v>
      </c>
      <c r="DJ2">
        <f>'2-8 Checklist and Score'!H13</f>
        <v>0</v>
      </c>
      <c r="DK2">
        <f>'2-8 Checklist and Score'!H14</f>
        <v>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0" tint="-0.499984740745262"/>
  </sheetPr>
  <dimension ref="A1:D13"/>
  <sheetViews>
    <sheetView workbookViewId="0">
      <selection activeCell="K19" sqref="K19"/>
    </sheetView>
  </sheetViews>
  <sheetFormatPr defaultRowHeight="15" x14ac:dyDescent="0.25"/>
  <sheetData>
    <row r="1" spans="1:4" x14ac:dyDescent="0.25">
      <c r="A1" t="s">
        <v>370</v>
      </c>
      <c r="B1" t="s">
        <v>183</v>
      </c>
      <c r="C1" t="s">
        <v>371</v>
      </c>
      <c r="D1" t="s">
        <v>372</v>
      </c>
    </row>
    <row r="2" spans="1:4" x14ac:dyDescent="0.25">
      <c r="A2">
        <f>'2-2 Org Experience'!C9</f>
        <v>0</v>
      </c>
      <c r="B2">
        <f>'2-2 Org Experience'!H9</f>
        <v>0</v>
      </c>
      <c r="C2">
        <f>'2-2 Org Experience'!I9</f>
        <v>0</v>
      </c>
      <c r="D2">
        <f>'2-2 Org Experience'!J9</f>
        <v>0</v>
      </c>
    </row>
    <row r="3" spans="1:4" x14ac:dyDescent="0.25">
      <c r="A3">
        <f>'2-2 Org Experience'!C10</f>
        <v>0</v>
      </c>
      <c r="B3">
        <f>'2-2 Org Experience'!H10</f>
        <v>0</v>
      </c>
      <c r="C3">
        <f>'2-2 Org Experience'!I10</f>
        <v>0</v>
      </c>
      <c r="D3">
        <f>'2-2 Org Experience'!J10</f>
        <v>0</v>
      </c>
    </row>
    <row r="4" spans="1:4" x14ac:dyDescent="0.25">
      <c r="A4">
        <f>'2-2 Org Experience'!C11</f>
        <v>0</v>
      </c>
      <c r="B4">
        <f>'2-2 Org Experience'!H11</f>
        <v>0</v>
      </c>
      <c r="C4">
        <f>'2-2 Org Experience'!I11</f>
        <v>0</v>
      </c>
      <c r="D4">
        <f>'2-2 Org Experience'!J11</f>
        <v>0</v>
      </c>
    </row>
    <row r="5" spans="1:4" x14ac:dyDescent="0.25">
      <c r="A5">
        <f>'2-2 Org Experience'!C12</f>
        <v>0</v>
      </c>
      <c r="B5">
        <f>'2-2 Org Experience'!H12</f>
        <v>0</v>
      </c>
      <c r="C5">
        <f>'2-2 Org Experience'!I12</f>
        <v>0</v>
      </c>
      <c r="D5">
        <f>'2-2 Org Experience'!J12</f>
        <v>0</v>
      </c>
    </row>
    <row r="6" spans="1:4" x14ac:dyDescent="0.25">
      <c r="A6">
        <f>'2-2 Org Experience'!C13</f>
        <v>0</v>
      </c>
      <c r="B6">
        <f>'2-2 Org Experience'!H13</f>
        <v>0</v>
      </c>
      <c r="C6">
        <f>'2-2 Org Experience'!I13</f>
        <v>0</v>
      </c>
      <c r="D6">
        <f>'2-2 Org Experience'!J13</f>
        <v>0</v>
      </c>
    </row>
    <row r="7" spans="1:4" x14ac:dyDescent="0.25">
      <c r="A7">
        <f>'2-2 Org Experience'!C14</f>
        <v>0</v>
      </c>
      <c r="B7">
        <f>'2-2 Org Experience'!H14</f>
        <v>0</v>
      </c>
      <c r="C7">
        <f>'2-2 Org Experience'!I14</f>
        <v>0</v>
      </c>
      <c r="D7">
        <f>'2-2 Org Experience'!J14</f>
        <v>0</v>
      </c>
    </row>
    <row r="8" spans="1:4" x14ac:dyDescent="0.25">
      <c r="A8">
        <f>'2-2 Org Experience'!C15</f>
        <v>0</v>
      </c>
      <c r="B8">
        <f>'2-2 Org Experience'!H15</f>
        <v>0</v>
      </c>
      <c r="C8">
        <f>'2-2 Org Experience'!I15</f>
        <v>0</v>
      </c>
      <c r="D8">
        <f>'2-2 Org Experience'!J15</f>
        <v>0</v>
      </c>
    </row>
    <row r="9" spans="1:4" x14ac:dyDescent="0.25">
      <c r="A9">
        <f>'2-2 Org Experience'!C16</f>
        <v>0</v>
      </c>
      <c r="B9">
        <f>'2-2 Org Experience'!H16</f>
        <v>0</v>
      </c>
      <c r="C9">
        <f>'2-2 Org Experience'!I16</f>
        <v>0</v>
      </c>
      <c r="D9">
        <f>'2-2 Org Experience'!J16</f>
        <v>0</v>
      </c>
    </row>
    <row r="10" spans="1:4" x14ac:dyDescent="0.25">
      <c r="A10">
        <f>'2-2 Org Experience'!C17</f>
        <v>0</v>
      </c>
      <c r="B10">
        <f>'2-2 Org Experience'!H17</f>
        <v>0</v>
      </c>
      <c r="C10">
        <f>'2-2 Org Experience'!I17</f>
        <v>0</v>
      </c>
      <c r="D10">
        <f>'2-2 Org Experience'!J17</f>
        <v>0</v>
      </c>
    </row>
    <row r="11" spans="1:4" x14ac:dyDescent="0.25">
      <c r="A11">
        <f>'2-2 Org Experience'!C18</f>
        <v>0</v>
      </c>
      <c r="B11">
        <f>'2-2 Org Experience'!H18</f>
        <v>0</v>
      </c>
      <c r="C11">
        <f>'2-2 Org Experience'!I18</f>
        <v>0</v>
      </c>
      <c r="D11">
        <f>'2-2 Org Experience'!J18</f>
        <v>0</v>
      </c>
    </row>
    <row r="12" spans="1:4" x14ac:dyDescent="0.25">
      <c r="A12">
        <f>'2-2 Org Experience'!C19</f>
        <v>0</v>
      </c>
      <c r="B12">
        <f>'2-2 Org Experience'!H19</f>
        <v>0</v>
      </c>
      <c r="C12">
        <f>'2-2 Org Experience'!I19</f>
        <v>0</v>
      </c>
      <c r="D12">
        <f>'2-2 Org Experience'!J19</f>
        <v>0</v>
      </c>
    </row>
    <row r="13" spans="1:4" x14ac:dyDescent="0.25">
      <c r="A13">
        <f>'2-2 Org Experience'!C20</f>
        <v>0</v>
      </c>
      <c r="B13">
        <f>'2-2 Org Experience'!H20</f>
        <v>0</v>
      </c>
      <c r="C13">
        <f>'2-2 Org Experience'!I20</f>
        <v>0</v>
      </c>
      <c r="D13">
        <f>'2-2 Org Experience'!J20</f>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B13"/>
  <sheetViews>
    <sheetView workbookViewId="0">
      <selection activeCell="B1" sqref="B1"/>
    </sheetView>
  </sheetViews>
  <sheetFormatPr defaultRowHeight="15" x14ac:dyDescent="0.25"/>
  <cols>
    <col min="1" max="1" width="13.5703125" customWidth="1"/>
    <col min="2" max="2" width="20.140625" customWidth="1"/>
  </cols>
  <sheetData>
    <row r="1" spans="1:2" x14ac:dyDescent="0.25">
      <c r="A1" t="s">
        <v>373</v>
      </c>
      <c r="B1" t="s">
        <v>374</v>
      </c>
    </row>
    <row r="2" spans="1:2" x14ac:dyDescent="0.25">
      <c r="A2">
        <f>'2-7 Unserved Areas'!E10</f>
        <v>0</v>
      </c>
      <c r="B2" t="e">
        <f>'2-7 Unserved Areas'!#REF!</f>
        <v>#REF!</v>
      </c>
    </row>
    <row r="3" spans="1:2" x14ac:dyDescent="0.25">
      <c r="A3">
        <f>'2-7 Unserved Areas'!E11</f>
        <v>0</v>
      </c>
      <c r="B3" t="e">
        <f>'2-7 Unserved Areas'!#REF!</f>
        <v>#REF!</v>
      </c>
    </row>
    <row r="4" spans="1:2" x14ac:dyDescent="0.25">
      <c r="A4" t="str">
        <f>'2-7 Unserved Areas'!E12</f>
        <v>No qualifying counties in service area</v>
      </c>
      <c r="B4" t="e">
        <f>'2-7 Unserved Areas'!#REF!</f>
        <v>#REF!</v>
      </c>
    </row>
    <row r="5" spans="1:2" x14ac:dyDescent="0.25">
      <c r="A5" t="e">
        <f>'2-7 Unserved Areas'!#REF!</f>
        <v>#REF!</v>
      </c>
      <c r="B5" t="e">
        <f>'2-7 Unserved Areas'!#REF!</f>
        <v>#REF!</v>
      </c>
    </row>
    <row r="6" spans="1:2" x14ac:dyDescent="0.25">
      <c r="A6" t="e">
        <f>'2-7 Unserved Areas'!#REF!</f>
        <v>#REF!</v>
      </c>
      <c r="B6" t="e">
        <f>'2-7 Unserved Areas'!#REF!</f>
        <v>#REF!</v>
      </c>
    </row>
    <row r="7" spans="1:2" x14ac:dyDescent="0.25">
      <c r="A7" t="e">
        <f>'2-7 Unserved Areas'!#REF!</f>
        <v>#REF!</v>
      </c>
      <c r="B7" t="e">
        <f>'2-7 Unserved Areas'!#REF!</f>
        <v>#REF!</v>
      </c>
    </row>
    <row r="8" spans="1:2" x14ac:dyDescent="0.25">
      <c r="A8" t="e">
        <f>'2-7 Unserved Areas'!#REF!</f>
        <v>#REF!</v>
      </c>
      <c r="B8" t="e">
        <f>'2-7 Unserved Areas'!#REF!</f>
        <v>#REF!</v>
      </c>
    </row>
    <row r="9" spans="1:2" x14ac:dyDescent="0.25">
      <c r="A9" t="e">
        <f>'2-7 Unserved Areas'!#REF!</f>
        <v>#REF!</v>
      </c>
      <c r="B9" t="e">
        <f>'2-7 Unserved Areas'!#REF!</f>
        <v>#REF!</v>
      </c>
    </row>
    <row r="10" spans="1:2" x14ac:dyDescent="0.25">
      <c r="A10" t="e">
        <f>'2-7 Unserved Areas'!#REF!</f>
        <v>#REF!</v>
      </c>
      <c r="B10" t="e">
        <f>'2-7 Unserved Areas'!#REF!</f>
        <v>#REF!</v>
      </c>
    </row>
    <row r="11" spans="1:2" x14ac:dyDescent="0.25">
      <c r="A11" t="e">
        <f>'2-7 Unserved Areas'!#REF!</f>
        <v>#REF!</v>
      </c>
      <c r="B11" t="e">
        <f>'2-7 Unserved Areas'!#REF!</f>
        <v>#REF!</v>
      </c>
    </row>
    <row r="12" spans="1:2" x14ac:dyDescent="0.25">
      <c r="A12" t="e">
        <f>'2-7 Unserved Areas'!#REF!</f>
        <v>#REF!</v>
      </c>
      <c r="B12" t="e">
        <f>'2-7 Unserved Areas'!#REF!</f>
        <v>#REF!</v>
      </c>
    </row>
    <row r="13" spans="1:2" x14ac:dyDescent="0.25">
      <c r="A13">
        <f>'2-7 Unserved Areas'!E13</f>
        <v>0</v>
      </c>
      <c r="B13" t="e">
        <f>'2-7 Unserved Areas'!#REF!</f>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499984740745262"/>
  </sheetPr>
  <dimension ref="A1:K49"/>
  <sheetViews>
    <sheetView showGridLines="0" showRowColHeaders="0" tabSelected="1" showRuler="0" showWhiteSpace="0" zoomScale="110" zoomScaleNormal="110" zoomScalePageLayoutView="82" workbookViewId="0">
      <selection activeCell="E3" sqref="E3:J3"/>
    </sheetView>
  </sheetViews>
  <sheetFormatPr defaultColWidth="0" defaultRowHeight="0" customHeight="1" zeroHeight="1" x14ac:dyDescent="0.25"/>
  <cols>
    <col min="1" max="1" width="2.140625" style="15" customWidth="1"/>
    <col min="2" max="2" width="6.5703125" style="1" customWidth="1"/>
    <col min="3" max="3" width="11.42578125" style="1" customWidth="1"/>
    <col min="4" max="4" width="12.42578125" style="1" customWidth="1"/>
    <col min="5" max="5" width="7.85546875" style="1" customWidth="1"/>
    <col min="6" max="6" width="10.85546875" style="1" customWidth="1"/>
    <col min="7" max="7" width="10.5703125" style="1" customWidth="1"/>
    <col min="8" max="8" width="9.140625" style="1" customWidth="1"/>
    <col min="9" max="9" width="10.5703125" style="1" customWidth="1"/>
    <col min="10" max="10" width="18.140625" style="1" customWidth="1"/>
    <col min="11" max="11" width="2.140625" style="76" customWidth="1"/>
    <col min="12" max="16384" width="9.140625" style="15" hidden="1"/>
  </cols>
  <sheetData>
    <row r="1" spans="2:11" s="76" customFormat="1" ht="15" customHeight="1" x14ac:dyDescent="0.25">
      <c r="B1" s="5"/>
      <c r="C1" s="5"/>
      <c r="D1" s="5"/>
      <c r="E1" s="5"/>
      <c r="F1" s="5"/>
      <c r="G1" s="5"/>
      <c r="H1" s="5"/>
      <c r="I1" s="5"/>
      <c r="J1" s="5"/>
    </row>
    <row r="2" spans="2:11" s="76" customFormat="1" ht="15.75" x14ac:dyDescent="0.25">
      <c r="B2" s="180" t="s">
        <v>164</v>
      </c>
      <c r="C2" s="181"/>
      <c r="D2" s="181"/>
      <c r="E2" s="181"/>
      <c r="F2" s="181"/>
      <c r="G2" s="181"/>
      <c r="H2" s="181"/>
      <c r="I2" s="181"/>
      <c r="J2" s="181"/>
      <c r="K2" s="77"/>
    </row>
    <row r="3" spans="2:11" ht="15" x14ac:dyDescent="0.25">
      <c r="B3" s="105" t="s">
        <v>165</v>
      </c>
      <c r="C3" s="78"/>
      <c r="D3" s="79"/>
      <c r="E3" s="189"/>
      <c r="F3" s="190"/>
      <c r="G3" s="190"/>
      <c r="H3" s="190"/>
      <c r="I3" s="190"/>
      <c r="J3" s="191"/>
      <c r="K3" s="77"/>
    </row>
    <row r="4" spans="2:11" ht="15" x14ac:dyDescent="0.25">
      <c r="B4" s="192" t="s">
        <v>166</v>
      </c>
      <c r="C4" s="193"/>
      <c r="D4" s="193"/>
      <c r="E4" s="194"/>
      <c r="F4" s="195"/>
      <c r="G4" s="195"/>
      <c r="H4" s="195"/>
      <c r="I4" s="195"/>
      <c r="J4" s="196"/>
      <c r="K4" s="77"/>
    </row>
    <row r="5" spans="2:11" s="81" customFormat="1" ht="46.5" customHeight="1" x14ac:dyDescent="0.25">
      <c r="B5" s="182" t="s">
        <v>167</v>
      </c>
      <c r="C5" s="183"/>
      <c r="D5" s="183"/>
      <c r="E5" s="183"/>
      <c r="F5" s="183"/>
      <c r="G5" s="183"/>
      <c r="H5" s="183"/>
      <c r="I5" s="183"/>
      <c r="J5" s="184"/>
      <c r="K5" s="80"/>
    </row>
    <row r="6" spans="2:11" s="83" customFormat="1" ht="85.5" customHeight="1" x14ac:dyDescent="0.25">
      <c r="B6" s="3" t="s">
        <v>168</v>
      </c>
      <c r="C6" s="187" t="s">
        <v>169</v>
      </c>
      <c r="D6" s="187"/>
      <c r="E6" s="187"/>
      <c r="F6" s="187"/>
      <c r="G6" s="187"/>
      <c r="H6" s="187"/>
      <c r="I6" s="187"/>
      <c r="J6" s="188"/>
      <c r="K6" s="82"/>
    </row>
    <row r="7" spans="2:11" s="17" customFormat="1" ht="16.5" customHeight="1" x14ac:dyDescent="0.25">
      <c r="B7" s="175" t="s">
        <v>170</v>
      </c>
      <c r="C7" s="176"/>
      <c r="D7" s="176"/>
      <c r="E7" s="176"/>
      <c r="F7" s="176"/>
      <c r="G7" s="177"/>
      <c r="H7" s="178"/>
      <c r="I7" s="178"/>
      <c r="J7" s="179"/>
      <c r="K7" s="88"/>
    </row>
    <row r="8" spans="2:11" ht="21" customHeight="1" x14ac:dyDescent="0.25">
      <c r="B8" s="84" t="s">
        <v>171</v>
      </c>
      <c r="C8" s="96"/>
      <c r="D8" s="2"/>
      <c r="E8" s="2"/>
      <c r="F8" s="2" t="s">
        <v>172</v>
      </c>
      <c r="G8" s="131"/>
      <c r="H8" s="2" t="s">
        <v>173</v>
      </c>
      <c r="I8" s="132"/>
      <c r="J8" s="64"/>
      <c r="K8" s="77"/>
    </row>
    <row r="9" spans="2:11" s="14" customFormat="1" ht="15" x14ac:dyDescent="0.25">
      <c r="B9" s="77" t="s">
        <v>174</v>
      </c>
      <c r="C9" s="65"/>
      <c r="D9" s="169"/>
      <c r="E9" s="170"/>
      <c r="F9" s="170"/>
      <c r="G9" s="170"/>
      <c r="H9" s="170"/>
      <c r="I9" s="170"/>
      <c r="J9" s="171"/>
      <c r="K9" s="89"/>
    </row>
    <row r="10" spans="2:11" s="14" customFormat="1" ht="41.25" customHeight="1" x14ac:dyDescent="0.25">
      <c r="B10" s="77"/>
      <c r="C10" s="65"/>
      <c r="D10" s="172"/>
      <c r="E10" s="173"/>
      <c r="F10" s="173"/>
      <c r="G10" s="173"/>
      <c r="H10" s="173"/>
      <c r="I10" s="173"/>
      <c r="J10" s="174"/>
      <c r="K10" s="89"/>
    </row>
    <row r="11" spans="2:11" s="83" customFormat="1" ht="12" customHeight="1" x14ac:dyDescent="0.25">
      <c r="B11" s="66"/>
      <c r="C11" s="2"/>
      <c r="D11" s="2"/>
      <c r="E11" s="2"/>
      <c r="F11" s="2"/>
      <c r="G11" s="2"/>
      <c r="H11" s="2"/>
      <c r="I11" s="2"/>
      <c r="J11" s="64"/>
      <c r="K11" s="82"/>
    </row>
    <row r="12" spans="2:11" ht="31.5" customHeight="1" x14ac:dyDescent="0.25">
      <c r="B12" s="117"/>
      <c r="C12" s="85" t="s">
        <v>175</v>
      </c>
      <c r="D12" s="35"/>
      <c r="E12" s="35"/>
      <c r="F12" s="35"/>
      <c r="G12" s="35"/>
      <c r="H12" s="35"/>
      <c r="I12" s="35"/>
      <c r="J12" s="86"/>
      <c r="K12" s="77"/>
    </row>
    <row r="13" spans="2:11" s="16" customFormat="1" ht="102" customHeight="1" x14ac:dyDescent="0.25">
      <c r="B13" s="3" t="s">
        <v>176</v>
      </c>
      <c r="C13" s="185" t="s">
        <v>177</v>
      </c>
      <c r="D13" s="185"/>
      <c r="E13" s="185"/>
      <c r="F13" s="185"/>
      <c r="G13" s="185"/>
      <c r="H13" s="185"/>
      <c r="I13" s="185"/>
      <c r="J13" s="186"/>
      <c r="K13" s="82"/>
    </row>
    <row r="14" spans="2:11" ht="16.5" customHeight="1" x14ac:dyDescent="0.25">
      <c r="B14" s="175" t="s">
        <v>170</v>
      </c>
      <c r="C14" s="176"/>
      <c r="D14" s="176"/>
      <c r="E14" s="176"/>
      <c r="F14" s="176"/>
      <c r="G14" s="177"/>
      <c r="H14" s="178"/>
      <c r="I14" s="178"/>
      <c r="J14" s="179"/>
      <c r="K14" s="77"/>
    </row>
    <row r="15" spans="2:11" ht="21" customHeight="1" x14ac:dyDescent="0.25">
      <c r="B15" s="84" t="s">
        <v>178</v>
      </c>
      <c r="C15" s="96"/>
      <c r="D15" s="2"/>
      <c r="E15" s="2"/>
      <c r="F15" s="2" t="s">
        <v>172</v>
      </c>
      <c r="G15" s="130"/>
      <c r="H15" s="2" t="s">
        <v>173</v>
      </c>
      <c r="I15" s="131"/>
      <c r="J15" s="64"/>
      <c r="K15" s="77"/>
    </row>
    <row r="16" spans="2:11" s="14" customFormat="1" ht="15" x14ac:dyDescent="0.25">
      <c r="B16" s="166" t="s">
        <v>179</v>
      </c>
      <c r="C16" s="167"/>
      <c r="D16" s="169"/>
      <c r="E16" s="170"/>
      <c r="F16" s="170"/>
      <c r="G16" s="170"/>
      <c r="H16" s="170"/>
      <c r="I16" s="170"/>
      <c r="J16" s="171"/>
      <c r="K16" s="89"/>
    </row>
    <row r="17" spans="2:11" s="14" customFormat="1" ht="41.25" customHeight="1" x14ac:dyDescent="0.25">
      <c r="B17" s="168"/>
      <c r="C17" s="167"/>
      <c r="D17" s="172"/>
      <c r="E17" s="173"/>
      <c r="F17" s="173"/>
      <c r="G17" s="173"/>
      <c r="H17" s="173"/>
      <c r="I17" s="173"/>
      <c r="J17" s="174"/>
      <c r="K17" s="89"/>
    </row>
    <row r="18" spans="2:11" ht="31.5" customHeight="1" x14ac:dyDescent="0.25">
      <c r="B18" s="117"/>
      <c r="C18" s="85" t="s">
        <v>180</v>
      </c>
      <c r="D18" s="35"/>
      <c r="E18" s="35"/>
      <c r="F18" s="35"/>
      <c r="G18" s="35"/>
      <c r="H18" s="35"/>
      <c r="I18" s="35"/>
      <c r="J18" s="86"/>
      <c r="K18" s="77"/>
    </row>
    <row r="19" spans="2:11" ht="11.25" customHeight="1" x14ac:dyDescent="0.25">
      <c r="B19" s="5"/>
      <c r="C19" s="104"/>
      <c r="D19" s="104"/>
      <c r="E19" s="104"/>
      <c r="F19" s="104"/>
      <c r="G19" s="104"/>
      <c r="H19" s="104"/>
      <c r="I19" s="104"/>
      <c r="J19" s="104"/>
    </row>
    <row r="20" spans="2:11" ht="6.6" hidden="1" customHeight="1" x14ac:dyDescent="0.25">
      <c r="B20" s="5"/>
      <c r="C20" s="5"/>
      <c r="D20" s="5"/>
      <c r="E20" s="5"/>
      <c r="F20" s="5"/>
      <c r="G20" s="5"/>
      <c r="H20" s="5"/>
      <c r="I20" s="5"/>
      <c r="J20" s="5"/>
    </row>
    <row r="21" spans="2:11" ht="15" hidden="1" x14ac:dyDescent="0.25">
      <c r="B21" s="5"/>
      <c r="C21" s="5"/>
      <c r="D21" s="5"/>
      <c r="E21" s="5"/>
      <c r="F21" s="5"/>
      <c r="G21" s="5"/>
      <c r="H21" s="5"/>
      <c r="I21" s="5"/>
      <c r="J21" s="5"/>
    </row>
    <row r="22" spans="2:11" ht="15" hidden="1" x14ac:dyDescent="0.25">
      <c r="B22" s="5"/>
      <c r="C22" s="5"/>
      <c r="D22" s="5"/>
      <c r="E22" s="5"/>
      <c r="F22" s="5"/>
      <c r="G22" s="5"/>
      <c r="H22" s="5"/>
      <c r="I22" s="5"/>
      <c r="J22" s="5"/>
    </row>
    <row r="23" spans="2:11" ht="15" hidden="1" x14ac:dyDescent="0.25">
      <c r="B23" s="5"/>
      <c r="C23" s="5"/>
      <c r="D23" s="5"/>
      <c r="E23" s="5"/>
      <c r="F23" s="5"/>
      <c r="G23" s="5"/>
      <c r="H23" s="5"/>
      <c r="I23" s="5"/>
      <c r="J23" s="5"/>
    </row>
    <row r="24" spans="2:11" ht="15" hidden="1" x14ac:dyDescent="0.25">
      <c r="B24" s="5"/>
      <c r="C24" s="5"/>
      <c r="D24" s="5"/>
      <c r="E24" s="5"/>
      <c r="F24" s="5"/>
      <c r="G24" s="5"/>
      <c r="H24" s="5"/>
      <c r="I24" s="5"/>
      <c r="J24" s="5"/>
    </row>
    <row r="25" spans="2:11" ht="15" hidden="1" x14ac:dyDescent="0.25">
      <c r="B25" s="5"/>
      <c r="C25" s="5"/>
      <c r="D25" s="5"/>
      <c r="E25" s="5"/>
      <c r="F25" s="5"/>
      <c r="G25" s="5"/>
      <c r="H25" s="5"/>
      <c r="I25" s="5"/>
      <c r="J25" s="5"/>
    </row>
    <row r="26" spans="2:11" ht="15" hidden="1" x14ac:dyDescent="0.25">
      <c r="B26" s="5"/>
      <c r="C26" s="5"/>
      <c r="D26" s="5"/>
      <c r="E26" s="5"/>
      <c r="F26" s="5"/>
      <c r="G26" s="5"/>
      <c r="H26" s="5"/>
      <c r="I26" s="5"/>
      <c r="J26" s="5"/>
    </row>
    <row r="27" spans="2:11" ht="15" hidden="1" x14ac:dyDescent="0.25">
      <c r="B27" s="5"/>
      <c r="C27" s="5"/>
      <c r="D27" s="5"/>
      <c r="E27" s="5"/>
      <c r="F27" s="5"/>
      <c r="G27" s="5"/>
      <c r="H27" s="5"/>
      <c r="I27" s="5"/>
      <c r="J27" s="5"/>
    </row>
    <row r="28" spans="2:11" ht="3.95" hidden="1" customHeight="1" x14ac:dyDescent="0.25">
      <c r="B28" s="5"/>
      <c r="C28" s="5"/>
      <c r="D28" s="87"/>
      <c r="E28" s="5"/>
      <c r="F28" s="5"/>
      <c r="G28" s="5"/>
      <c r="H28" s="5"/>
      <c r="I28" s="5"/>
      <c r="J28" s="5"/>
    </row>
    <row r="29" spans="2:11" ht="15" hidden="1" x14ac:dyDescent="0.25"/>
    <row r="30" spans="2:11" ht="15" hidden="1" x14ac:dyDescent="0.25"/>
    <row r="31" spans="2:11" ht="15" hidden="1" x14ac:dyDescent="0.25"/>
    <row r="32" spans="2:11" ht="15" hidden="1" x14ac:dyDescent="0.25"/>
    <row r="33" ht="15" hidden="1" x14ac:dyDescent="0.25"/>
    <row r="34" ht="15" hidden="1" x14ac:dyDescent="0.25"/>
    <row r="35" ht="15" hidden="1" x14ac:dyDescent="0.25"/>
    <row r="36" ht="15" hidden="1" x14ac:dyDescent="0.25"/>
    <row r="37" ht="15" hidden="1" x14ac:dyDescent="0.25"/>
    <row r="38" ht="15" hidden="1" x14ac:dyDescent="0.25"/>
    <row r="39" ht="15" hidden="1" x14ac:dyDescent="0.25"/>
    <row r="40" ht="9.6" hidden="1" customHeight="1" x14ac:dyDescent="0.25"/>
    <row r="41" ht="15" hidden="1" x14ac:dyDescent="0.25"/>
    <row r="42" ht="15" hidden="1" x14ac:dyDescent="0.25"/>
    <row r="43" ht="15" hidden="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sheetData>
  <sheetProtection algorithmName="SHA-512" hashValue="h6VUta6PmGa71aLuubovibNaOoVN7jtYm+QMWYxnL4qL1CTqr4KWns6mATuc2Limo02wwZrvxqNC8Lgw7az7AQ==" saltValue="VJpXL7ty6UDUMpEj5Yet0A==" spinCount="100000" sheet="1" objects="1" scenarios="1" selectLockedCells="1"/>
  <mergeCells count="14">
    <mergeCell ref="B2:J2"/>
    <mergeCell ref="B5:J5"/>
    <mergeCell ref="C13:J13"/>
    <mergeCell ref="C6:J6"/>
    <mergeCell ref="B7:F7"/>
    <mergeCell ref="G7:J7"/>
    <mergeCell ref="E3:J3"/>
    <mergeCell ref="B4:D4"/>
    <mergeCell ref="E4:J4"/>
    <mergeCell ref="B16:C17"/>
    <mergeCell ref="D9:J10"/>
    <mergeCell ref="D16:J17"/>
    <mergeCell ref="B14:F14"/>
    <mergeCell ref="G14:J14"/>
  </mergeCells>
  <dataValidations xWindow="983" yWindow="316" count="11">
    <dataValidation type="list" allowBlank="1" showInputMessage="1" showErrorMessage="1" promptTitle="POINTS SELECTION" prompt="Number of points requested under category &quot;Homeless Facilities Participation.&quot;" sqref="B18" xr:uid="{00000000-0002-0000-0200-000000000000}">
      <formula1>"0,1"</formula1>
    </dataValidation>
    <dataValidation type="list" allowBlank="1" showInputMessage="1" showErrorMessage="1" promptTitle="Homeless Policy Coordination" prompt="Number of points requested under category &quot;Homeless Policy Consultation.&quot;" sqref="B12" xr:uid="{00000000-0002-0000-0200-000001000000}">
      <formula1>"0,2"</formula1>
    </dataValidation>
    <dataValidation allowBlank="1" showInputMessage="1" showErrorMessage="1" prompt="Name or client number of Program Participant" sqref="G14:J14 G7:J7" xr:uid="{00000000-0002-0000-0200-000002000000}"/>
    <dataValidation type="date" allowBlank="1" showInputMessage="1" showErrorMessage="1" errorTitle="Inconsitent Date " error="Date entered must be a date before the Application Acceptance period begins. " promptTitle="Role Start Date" prompt="Start date for this section must be before the Application Acceptance period begins. " sqref="G8" xr:uid="{00000000-0002-0000-0200-000003000000}">
      <formula1>18264</formula1>
      <formula2>46168</formula2>
    </dataValidation>
    <dataValidation type="date" operator="greaterThanOrEqual" allowBlank="1" showInputMessage="1" showErrorMessage="1" errorTitle="Inconsistent Date " error="Date entered is prior to the Application Acceptance Date. Please enter a date that is after the Application acceptance start date. " promptTitle="Role End Date" prompt="Date the role ends." sqref="I8" xr:uid="{00000000-0002-0000-0200-000004000000}">
      <formula1>45436</formula1>
    </dataValidation>
    <dataValidation allowBlank="1" showInputMessage="1" showErrorMessage="1" prompt="Brief description of role " sqref="K9:XFD10 D9" xr:uid="{00000000-0002-0000-0200-000005000000}"/>
    <dataValidation type="date" allowBlank="1" showInputMessage="1" showErrorMessage="1" errorTitle="Inconsistent Date" error="Enter a date in this cell" promptTitle="Role Start Date" prompt="Start date for this section must be before the Application Acceptance period begins. " sqref="G15" xr:uid="{00000000-0002-0000-0200-000006000000}">
      <formula1>18264</formula1>
      <formula2>46168</formula2>
    </dataValidation>
    <dataValidation allowBlank="1" showInputMessage="1" showErrorMessage="1" errorTitle="Inconsistent Date " error="Date entered is prior to the Application Acceptance Date. Please enter a date that is after the Application acceptance start date. " promptTitle="Role End Date" prompt="End date of participation" sqref="I15" xr:uid="{00000000-0002-0000-0200-000007000000}"/>
    <dataValidation allowBlank="1" showInputMessage="1" showErrorMessage="1" prompt="Brief description of participation" sqref="K16:XFD17 D16" xr:uid="{00000000-0002-0000-0200-000008000000}"/>
    <dataValidation type="textLength" operator="greaterThan" allowBlank="1" showInputMessage="1" showErrorMessage="1" errorTitle="Legal Name Missing" error="Please enter your organization's name." promptTitle="Contact Information" prompt="Applicant Legal Name" sqref="E3:J3" xr:uid="{00000000-0002-0000-0200-000009000000}">
      <formula1>1</formula1>
    </dataValidation>
    <dataValidation type="list" operator="greaterThan" allowBlank="1" showInputMessage="1" showErrorMessage="1" errorTitle="Legal Name Missing" error="Please enter your organization's name." promptTitle="Service Area Region" prompt="Choose your Service Area Region" sqref="E4:J4" xr:uid="{00000000-0002-0000-0200-00000A000000}">
      <formula1>CoCList</formula1>
    </dataValidation>
  </dataValidations>
  <pageMargins left="0.25" right="0.25" top="8.3333333333333329E-2"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499984740745262"/>
  </sheetPr>
  <dimension ref="A1:N52"/>
  <sheetViews>
    <sheetView showGridLines="0" showRowColHeaders="0" zoomScaleNormal="100" zoomScaleSheetLayoutView="100" zoomScalePageLayoutView="90" workbookViewId="0">
      <selection activeCell="E5" sqref="E5:I5"/>
    </sheetView>
  </sheetViews>
  <sheetFormatPr defaultColWidth="0" defaultRowHeight="0" customHeight="1" zeroHeight="1" x14ac:dyDescent="0.25"/>
  <cols>
    <col min="1" max="1" width="2.85546875" style="1" customWidth="1"/>
    <col min="2" max="2" width="6.5703125" style="1" customWidth="1"/>
    <col min="3" max="3" width="9.140625" style="1" customWidth="1"/>
    <col min="4" max="4" width="10.42578125" style="1" customWidth="1"/>
    <col min="5" max="6" width="9.140625" style="1" customWidth="1"/>
    <col min="7" max="7" width="5" style="1" customWidth="1"/>
    <col min="8" max="8" width="7.5703125" style="1" customWidth="1"/>
    <col min="9" max="10" width="13.140625" style="1" customWidth="1"/>
    <col min="11" max="11" width="15.5703125" style="1" customWidth="1"/>
    <col min="12" max="12" width="3" style="5" customWidth="1"/>
    <col min="13" max="14" width="0" style="1" hidden="1" customWidth="1"/>
    <col min="15" max="16384" width="9.140625" style="1" hidden="1"/>
  </cols>
  <sheetData>
    <row r="1" spans="2:12" s="5" customFormat="1" ht="15" x14ac:dyDescent="0.25"/>
    <row r="2" spans="2:12" s="5" customFormat="1" ht="15.75" customHeight="1" x14ac:dyDescent="0.25">
      <c r="B2" s="180" t="s">
        <v>181</v>
      </c>
      <c r="C2" s="181"/>
      <c r="D2" s="181"/>
      <c r="E2" s="181"/>
      <c r="F2" s="181"/>
      <c r="G2" s="181"/>
      <c r="H2" s="181"/>
      <c r="I2" s="181"/>
      <c r="J2" s="181"/>
      <c r="K2" s="121"/>
    </row>
    <row r="3" spans="2:12" s="5" customFormat="1" ht="118.5" customHeight="1" x14ac:dyDescent="0.25">
      <c r="B3" s="203" t="s">
        <v>182</v>
      </c>
      <c r="C3" s="203"/>
      <c r="D3" s="203"/>
      <c r="E3" s="203"/>
      <c r="F3" s="203"/>
      <c r="G3" s="203"/>
      <c r="H3" s="203"/>
      <c r="I3" s="203"/>
      <c r="J3" s="203"/>
      <c r="K3" s="203"/>
    </row>
    <row r="4" spans="2:12" s="5" customFormat="1" ht="6.6" customHeight="1" thickBot="1" x14ac:dyDescent="0.3">
      <c r="B4" s="141"/>
      <c r="C4" s="141"/>
      <c r="D4" s="141"/>
      <c r="E4" s="141"/>
      <c r="F4" s="141"/>
      <c r="G4" s="141"/>
      <c r="H4" s="141"/>
      <c r="I4" s="141"/>
      <c r="J4" s="141"/>
      <c r="K4" s="141"/>
    </row>
    <row r="5" spans="2:12" s="5" customFormat="1" ht="33" customHeight="1" thickBot="1" x14ac:dyDescent="0.3">
      <c r="B5" s="198" t="s">
        <v>375</v>
      </c>
      <c r="C5" s="199"/>
      <c r="D5" s="199"/>
      <c r="E5" s="200"/>
      <c r="F5" s="200"/>
      <c r="G5" s="200"/>
      <c r="H5" s="200"/>
      <c r="I5" s="201"/>
      <c r="J5" s="112"/>
      <c r="K5" s="112"/>
    </row>
    <row r="6" spans="2:12" s="5" customFormat="1" ht="16.5" customHeight="1" x14ac:dyDescent="0.25">
      <c r="B6" s="74"/>
      <c r="C6" s="107"/>
      <c r="D6" s="107"/>
      <c r="E6" s="107" t="s">
        <v>382</v>
      </c>
      <c r="F6" s="107"/>
      <c r="G6" s="107"/>
      <c r="H6" s="107"/>
      <c r="I6" s="107"/>
      <c r="J6" s="107"/>
      <c r="K6" s="107"/>
    </row>
    <row r="7" spans="2:12" s="5" customFormat="1" ht="17.25" customHeight="1" x14ac:dyDescent="0.25">
      <c r="B7" s="204" t="str">
        <f>IF(E5="Organizational Experience","Option 1. Organizational Experience","")</f>
        <v/>
      </c>
      <c r="C7" s="204"/>
      <c r="D7" s="204"/>
      <c r="E7" s="204"/>
      <c r="F7" s="204"/>
      <c r="G7" s="204"/>
      <c r="H7" s="204"/>
      <c r="I7" s="204"/>
      <c r="J7" s="204"/>
      <c r="K7" s="204"/>
    </row>
    <row r="8" spans="2:12" s="34" customFormat="1" ht="29.25" customHeight="1" x14ac:dyDescent="0.25">
      <c r="B8" s="76"/>
      <c r="C8" s="202" t="str">
        <f>IF(E5="Organizational Experience","Name of Federal or State Program","")</f>
        <v/>
      </c>
      <c r="D8" s="202"/>
      <c r="E8" s="202"/>
      <c r="F8" s="202"/>
      <c r="G8" s="202"/>
      <c r="H8" s="144" t="str">
        <f>IF(E5="Organizational Experience","Source","")</f>
        <v/>
      </c>
      <c r="I8" s="144" t="str">
        <f>IF(E5="Organizational Experience","Award Start Date","")</f>
        <v/>
      </c>
      <c r="J8" s="144" t="str">
        <f>IF(E5="Organizational Experience","Award End Date","")</f>
        <v/>
      </c>
      <c r="K8" s="144" t="str">
        <f>IF(E5="Organizational Experience","Months","")</f>
        <v/>
      </c>
    </row>
    <row r="9" spans="2:12" s="4" customFormat="1" ht="18" customHeight="1" x14ac:dyDescent="0.25">
      <c r="B9" s="145" t="str">
        <f>IF(E5="Organizational Experience","1","")</f>
        <v/>
      </c>
      <c r="C9" s="197"/>
      <c r="D9" s="197"/>
      <c r="E9" s="197"/>
      <c r="F9" s="197"/>
      <c r="G9" s="197"/>
      <c r="H9" s="146"/>
      <c r="I9" s="147"/>
      <c r="J9" s="147"/>
      <c r="K9" s="148" t="str">
        <f>IF(E5="Organizational Experience",(ROUNDDOWN((J9-I9)/30,0)),"")</f>
        <v/>
      </c>
      <c r="L9" s="34"/>
    </row>
    <row r="10" spans="2:12" s="4" customFormat="1" ht="18" customHeight="1" x14ac:dyDescent="0.25">
      <c r="B10" s="145" t="str">
        <f>IF(E5="Organizational Experience","2","")</f>
        <v/>
      </c>
      <c r="C10" s="197"/>
      <c r="D10" s="197"/>
      <c r="E10" s="197"/>
      <c r="F10" s="197"/>
      <c r="G10" s="197"/>
      <c r="H10" s="146"/>
      <c r="I10" s="147"/>
      <c r="J10" s="147"/>
      <c r="K10" s="148" t="str">
        <f>IF(E5="Organizational Experience",(ROUNDDOWN((J10-I10)/30,0)),"")</f>
        <v/>
      </c>
      <c r="L10" s="34"/>
    </row>
    <row r="11" spans="2:12" s="4" customFormat="1" ht="18" customHeight="1" x14ac:dyDescent="0.25">
      <c r="B11" s="145" t="str">
        <f>IF(E5="Organizational Experience","3","")</f>
        <v/>
      </c>
      <c r="C11" s="197"/>
      <c r="D11" s="197"/>
      <c r="E11" s="197"/>
      <c r="F11" s="197"/>
      <c r="G11" s="197"/>
      <c r="H11" s="146"/>
      <c r="I11" s="149"/>
      <c r="J11" s="149"/>
      <c r="K11" s="148" t="str">
        <f>IF(E5="Organizational Experience",(ROUNDDOWN((J11-I11)/30,0)),"")</f>
        <v/>
      </c>
      <c r="L11" s="34"/>
    </row>
    <row r="12" spans="2:12" s="4" customFormat="1" ht="18" customHeight="1" x14ac:dyDescent="0.25">
      <c r="B12" s="145" t="str">
        <f>IF(E5="Organizational Experience","4","")</f>
        <v/>
      </c>
      <c r="C12" s="197"/>
      <c r="D12" s="197"/>
      <c r="E12" s="197"/>
      <c r="F12" s="197"/>
      <c r="G12" s="197"/>
      <c r="H12" s="146"/>
      <c r="I12" s="149"/>
      <c r="J12" s="149"/>
      <c r="K12" s="148" t="str">
        <f>IF(E5="Organizational Experience",(ROUNDDOWN((J12-I12)/30,0)),"")</f>
        <v/>
      </c>
      <c r="L12" s="34"/>
    </row>
    <row r="13" spans="2:12" s="4" customFormat="1" ht="18" customHeight="1" x14ac:dyDescent="0.25">
      <c r="B13" s="145" t="str">
        <f>IF(E5="Organizational Experience","5","")</f>
        <v/>
      </c>
      <c r="C13" s="197"/>
      <c r="D13" s="197"/>
      <c r="E13" s="197"/>
      <c r="F13" s="197"/>
      <c r="G13" s="197"/>
      <c r="H13" s="146"/>
      <c r="I13" s="149"/>
      <c r="J13" s="149"/>
      <c r="K13" s="148" t="str">
        <f>IF(E5="Organizational Experience",(ROUNDDOWN((J13-I13)/30,0)),"")</f>
        <v/>
      </c>
      <c r="L13" s="34"/>
    </row>
    <row r="14" spans="2:12" s="4" customFormat="1" ht="18" customHeight="1" x14ac:dyDescent="0.25">
      <c r="B14" s="145" t="str">
        <f>IF(E5="Organizational Experience","6","")</f>
        <v/>
      </c>
      <c r="C14" s="197"/>
      <c r="D14" s="197"/>
      <c r="E14" s="197"/>
      <c r="F14" s="197"/>
      <c r="G14" s="197"/>
      <c r="H14" s="146"/>
      <c r="I14" s="149"/>
      <c r="J14" s="149"/>
      <c r="K14" s="148" t="str">
        <f>IF(E5="Organizational Experience",(ROUNDDOWN((J14-I14)/30,0)),"")</f>
        <v/>
      </c>
      <c r="L14" s="34"/>
    </row>
    <row r="15" spans="2:12" s="4" customFormat="1" ht="18" customHeight="1" x14ac:dyDescent="0.25">
      <c r="B15" s="145" t="str">
        <f>IF(E5="Organizational Experience","7","")</f>
        <v/>
      </c>
      <c r="C15" s="197"/>
      <c r="D15" s="197"/>
      <c r="E15" s="197"/>
      <c r="F15" s="197"/>
      <c r="G15" s="197"/>
      <c r="H15" s="146"/>
      <c r="I15" s="149"/>
      <c r="J15" s="149"/>
      <c r="K15" s="148" t="str">
        <f>IF(E5="Organizational Experience",(ROUNDDOWN((J15-I15)/30,0)),"")</f>
        <v/>
      </c>
      <c r="L15" s="34"/>
    </row>
    <row r="16" spans="2:12" s="4" customFormat="1" ht="18" customHeight="1" x14ac:dyDescent="0.25">
      <c r="B16" s="145" t="str">
        <f>IF(E5="Organizational Experience","8","")</f>
        <v/>
      </c>
      <c r="C16" s="197"/>
      <c r="D16" s="197"/>
      <c r="E16" s="197"/>
      <c r="F16" s="197"/>
      <c r="G16" s="197"/>
      <c r="H16" s="146"/>
      <c r="I16" s="149"/>
      <c r="J16" s="149"/>
      <c r="K16" s="148" t="str">
        <f>IF(E5="Organizational Experience",(ROUNDDOWN((J16-I16)/30,0)),"")</f>
        <v/>
      </c>
      <c r="L16" s="34"/>
    </row>
    <row r="17" spans="1:12" s="4" customFormat="1" ht="18" customHeight="1" x14ac:dyDescent="0.25">
      <c r="B17" s="145" t="str">
        <f>IF(E5="Organizational Experience","9","")</f>
        <v/>
      </c>
      <c r="C17" s="197"/>
      <c r="D17" s="197"/>
      <c r="E17" s="197"/>
      <c r="F17" s="197"/>
      <c r="G17" s="197"/>
      <c r="H17" s="146"/>
      <c r="I17" s="149"/>
      <c r="J17" s="149"/>
      <c r="K17" s="148" t="str">
        <f>IF(E5="Organizational Experience",(ROUNDDOWN((J17-I17)/30,0)),"")</f>
        <v/>
      </c>
      <c r="L17" s="34"/>
    </row>
    <row r="18" spans="1:12" s="4" customFormat="1" ht="18" customHeight="1" x14ac:dyDescent="0.25">
      <c r="B18" s="145" t="str">
        <f>IF(E5="Organizational Experience","10","")</f>
        <v/>
      </c>
      <c r="C18" s="197"/>
      <c r="D18" s="197"/>
      <c r="E18" s="197"/>
      <c r="F18" s="197"/>
      <c r="G18" s="197"/>
      <c r="H18" s="146"/>
      <c r="I18" s="149"/>
      <c r="J18" s="149"/>
      <c r="K18" s="148" t="str">
        <f>IF(E5="Organizational Experience",(ROUNDDOWN((J18-I18)/30,0)),"")</f>
        <v/>
      </c>
      <c r="L18" s="34"/>
    </row>
    <row r="19" spans="1:12" s="4" customFormat="1" ht="18" customHeight="1" x14ac:dyDescent="0.25">
      <c r="B19" s="145" t="str">
        <f>IF(E5="Organizational Experience","11","")</f>
        <v/>
      </c>
      <c r="C19" s="197"/>
      <c r="D19" s="197"/>
      <c r="E19" s="197"/>
      <c r="F19" s="197"/>
      <c r="G19" s="197"/>
      <c r="H19" s="146"/>
      <c r="I19" s="149"/>
      <c r="J19" s="149"/>
      <c r="K19" s="148" t="str">
        <f>IF(E5="Organizational Experience",(ROUNDDOWN((J19-I19)/30,0)),"")</f>
        <v/>
      </c>
      <c r="L19" s="34"/>
    </row>
    <row r="20" spans="1:12" s="4" customFormat="1" ht="18" customHeight="1" x14ac:dyDescent="0.25">
      <c r="B20" s="145" t="str">
        <f>IF(E5="Organizational Experience","12","")</f>
        <v/>
      </c>
      <c r="C20" s="197"/>
      <c r="D20" s="197"/>
      <c r="E20" s="197"/>
      <c r="F20" s="197"/>
      <c r="G20" s="197"/>
      <c r="H20" s="146"/>
      <c r="I20" s="149"/>
      <c r="J20" s="149"/>
      <c r="K20" s="148" t="str">
        <f>IF(E5="Organizational Experience",(ROUNDDOWN((J20-I20)/30,0)),"")</f>
        <v/>
      </c>
      <c r="L20" s="34"/>
    </row>
    <row r="21" spans="1:12" s="116" customFormat="1" ht="18" customHeight="1" x14ac:dyDescent="0.25">
      <c r="B21" s="211" t="s">
        <v>388</v>
      </c>
      <c r="C21" s="211"/>
      <c r="D21" s="211"/>
      <c r="E21" s="211"/>
      <c r="F21" s="211"/>
      <c r="G21" s="211"/>
      <c r="H21" s="211"/>
      <c r="I21" s="211"/>
      <c r="J21" s="211"/>
      <c r="K21" s="150" t="str">
        <f>INT(SUM(K9:K20)/12)&amp;"YR "&amp;MOD(SUM(K9:K20),12)&amp;"MO"</f>
        <v>0YR 0MO</v>
      </c>
    </row>
    <row r="22" spans="1:12" s="5" customFormat="1" ht="17.25" customHeight="1" x14ac:dyDescent="0.25">
      <c r="A22" s="116"/>
      <c r="B22" s="205" t="str">
        <f>IF(E5="Management Experience","Option 2. Management Experience","")</f>
        <v/>
      </c>
      <c r="C22" s="205"/>
      <c r="D22" s="205"/>
      <c r="E22" s="205"/>
      <c r="F22" s="205"/>
      <c r="G22" s="205"/>
      <c r="H22" s="205"/>
      <c r="I22" s="205"/>
      <c r="J22" s="205"/>
      <c r="K22" s="205"/>
    </row>
    <row r="23" spans="1:12" s="34" customFormat="1" ht="51" customHeight="1" thickBot="1" x14ac:dyDescent="0.3">
      <c r="A23" s="5"/>
      <c r="B23" s="142" t="str">
        <f>IF(E5="Management Experience","📎","")</f>
        <v/>
      </c>
      <c r="C23" s="206" t="str">
        <f>IF(E5="Management Experience","Resume(s) of Applicant's management staff which include sufficient information to determine experience administering federal or State programs. Include resumes only for staff included to justify points under this scoring criterion.","")</f>
        <v/>
      </c>
      <c r="D23" s="206"/>
      <c r="E23" s="206"/>
      <c r="F23" s="206"/>
      <c r="G23" s="206"/>
      <c r="H23" s="206"/>
      <c r="I23" s="206"/>
      <c r="J23" s="206"/>
      <c r="K23" s="206"/>
    </row>
    <row r="24" spans="1:12" s="34" customFormat="1" ht="2.25" hidden="1" customHeight="1" thickBot="1" x14ac:dyDescent="0.3">
      <c r="B24" s="209"/>
      <c r="C24" s="210"/>
      <c r="D24" s="210"/>
      <c r="E24" s="210"/>
      <c r="F24" s="210"/>
      <c r="G24" s="210"/>
      <c r="H24" s="210"/>
      <c r="I24" s="210"/>
      <c r="J24" s="210"/>
      <c r="K24" s="210"/>
    </row>
    <row r="25" spans="1:12" ht="40.35" customHeight="1" thickBot="1" x14ac:dyDescent="0.3">
      <c r="A25" s="34"/>
      <c r="B25" s="143"/>
      <c r="C25" s="207" t="s">
        <v>184</v>
      </c>
      <c r="D25" s="207"/>
      <c r="E25" s="207"/>
      <c r="F25" s="207"/>
      <c r="G25" s="207"/>
      <c r="H25" s="207"/>
      <c r="I25" s="207"/>
      <c r="J25" s="207"/>
      <c r="K25" s="208"/>
    </row>
    <row r="26" spans="1:12" s="5" customFormat="1" ht="19.5" customHeight="1" x14ac:dyDescent="0.25">
      <c r="A26" s="1"/>
      <c r="C26" s="104"/>
      <c r="D26" s="104"/>
      <c r="E26" s="104"/>
      <c r="F26" s="104"/>
      <c r="G26" s="104"/>
      <c r="H26" s="104"/>
      <c r="I26" s="104"/>
      <c r="J26" s="104"/>
      <c r="K26" s="104"/>
    </row>
    <row r="27" spans="1:12" s="5" customFormat="1" ht="15.6" hidden="1" customHeight="1" x14ac:dyDescent="0.25">
      <c r="C27" s="104"/>
      <c r="D27" s="104"/>
      <c r="E27" s="104"/>
      <c r="F27" s="104"/>
      <c r="G27" s="104"/>
      <c r="H27" s="104"/>
      <c r="I27" s="104"/>
      <c r="J27" s="104"/>
      <c r="K27" s="104"/>
    </row>
    <row r="28" spans="1:12" s="5" customFormat="1" ht="15" hidden="1" x14ac:dyDescent="0.25"/>
    <row r="29" spans="1:12" s="5" customFormat="1" ht="15" hidden="1" x14ac:dyDescent="0.25"/>
    <row r="30" spans="1:12" ht="15" hidden="1" x14ac:dyDescent="0.25">
      <c r="A30" s="5"/>
    </row>
    <row r="31" spans="1:12" ht="15" hidden="1" x14ac:dyDescent="0.25"/>
    <row r="32" spans="1:12" ht="15" hidden="1" x14ac:dyDescent="0.25"/>
    <row r="33" ht="15" hidden="1" x14ac:dyDescent="0.25"/>
    <row r="34" ht="15" hidden="1" x14ac:dyDescent="0.25"/>
    <row r="35" ht="15" hidden="1" x14ac:dyDescent="0.25"/>
    <row r="36" ht="15" hidden="1" x14ac:dyDescent="0.25"/>
    <row r="37" ht="15" hidden="1" x14ac:dyDescent="0.25"/>
    <row r="38" ht="15" hidden="1" x14ac:dyDescent="0.25"/>
    <row r="39" ht="15" hidden="1" x14ac:dyDescent="0.25"/>
    <row r="40" ht="15" hidden="1" x14ac:dyDescent="0.25"/>
    <row r="41" ht="15" hidden="1" x14ac:dyDescent="0.25"/>
    <row r="42" ht="15" hidden="1" x14ac:dyDescent="0.25"/>
    <row r="43" ht="15" hidden="1" x14ac:dyDescent="0.25"/>
    <row r="44" ht="15" hidden="1" x14ac:dyDescent="0.25"/>
    <row r="45" ht="15" hidden="1" x14ac:dyDescent="0.25"/>
    <row r="46" ht="15" hidden="1" x14ac:dyDescent="0.25"/>
    <row r="47" ht="15" hidden="1" customHeight="1" x14ac:dyDescent="0.25"/>
    <row r="48" ht="15" hidden="1" customHeight="1" x14ac:dyDescent="0.25"/>
    <row r="49" ht="15" hidden="1" customHeight="1" x14ac:dyDescent="0.25"/>
    <row r="50" ht="15" hidden="1" customHeight="1" x14ac:dyDescent="0.25"/>
    <row r="51" ht="15" hidden="1" customHeight="1" x14ac:dyDescent="0.25"/>
    <row r="52" ht="15" hidden="1" customHeight="1" x14ac:dyDescent="0.25"/>
  </sheetData>
  <sheetProtection algorithmName="SHA-512" hashValue="YKU8CjXIzLdQmAr71Vb1IASaB5GpWUdfgLUzHUPHQh1wzA2czL/me1zyPtDKBiZk40zrsEns+NPb3azepj9kTw==" saltValue="O+kYjbu7m/4FS6dSWaEFzQ==" spinCount="100000" sheet="1" objects="1" scenarios="1" selectLockedCells="1"/>
  <mergeCells count="23">
    <mergeCell ref="B22:K22"/>
    <mergeCell ref="C23:K23"/>
    <mergeCell ref="C25:K25"/>
    <mergeCell ref="B24:K24"/>
    <mergeCell ref="C15:G15"/>
    <mergeCell ref="C16:G16"/>
    <mergeCell ref="C17:G17"/>
    <mergeCell ref="C18:G18"/>
    <mergeCell ref="C19:G19"/>
    <mergeCell ref="C20:G20"/>
    <mergeCell ref="B21:J21"/>
    <mergeCell ref="B2:J2"/>
    <mergeCell ref="C11:G11"/>
    <mergeCell ref="C12:G12"/>
    <mergeCell ref="C13:G13"/>
    <mergeCell ref="C14:G14"/>
    <mergeCell ref="B5:D5"/>
    <mergeCell ref="E5:I5"/>
    <mergeCell ref="C8:G8"/>
    <mergeCell ref="C9:G9"/>
    <mergeCell ref="C10:G10"/>
    <mergeCell ref="B3:K3"/>
    <mergeCell ref="B7:K7"/>
  </mergeCells>
  <conditionalFormatting sqref="B23">
    <cfRule type="expression" dxfId="14" priority="6">
      <formula>$E$5="Organizational Experience"</formula>
    </cfRule>
  </conditionalFormatting>
  <conditionalFormatting sqref="B7:K7">
    <cfRule type="expression" dxfId="13" priority="3">
      <formula>$E$5="Organizational Experience"</formula>
    </cfRule>
  </conditionalFormatting>
  <conditionalFormatting sqref="B7:K22">
    <cfRule type="expression" dxfId="12" priority="1">
      <formula>$E$5="Organizational Experience"</formula>
    </cfRule>
  </conditionalFormatting>
  <conditionalFormatting sqref="B8:K21">
    <cfRule type="expression" dxfId="11" priority="5">
      <formula>$E$5="Management Experience"</formula>
    </cfRule>
  </conditionalFormatting>
  <conditionalFormatting sqref="C9:J20">
    <cfRule type="expression" dxfId="10" priority="2">
      <formula>$E$5="Organizational Experience"</formula>
    </cfRule>
  </conditionalFormatting>
  <dataValidations xWindow="273" yWindow="733" count="4">
    <dataValidation type="list" allowBlank="1" showInputMessage="1" showErrorMessage="1" promptTitle="POINTS SELECTION" prompt="Number of points requested under category &quot;ORGANIZATIONAL OR MANAGEMENT EXPERIENCE.&quot;" sqref="B25" xr:uid="{00000000-0002-0000-0300-000000000000}">
      <formula1>"0,3,5,8"</formula1>
    </dataValidation>
    <dataValidation allowBlank="1" showErrorMessage="1" promptTitle="Organizational Experience" prompt="Applicant requests points under this criterion using Option 1: Organizational Experience" sqref="B7" xr:uid="{00000000-0002-0000-0300-000001000000}"/>
    <dataValidation allowBlank="1" showErrorMessage="1" promptTitle="Management Experience" prompt="Applicant requests points under this criterion using Option 2: Management Experience" sqref="B22" xr:uid="{00000000-0002-0000-0300-000002000000}"/>
    <dataValidation operator="equal" allowBlank="1" showInputMessage="1" showErrorMessage="1" errorTitle="Year" error="Please enter four digit year" prompt="Term of Grant (in months)" sqref="K9:K21" xr:uid="{00000000-0002-0000-0300-000003000000}"/>
  </dataValidations>
  <pageMargins left="0.25" right="0.25" top="0.75" bottom="0.75" header="0.3" footer="0.3"/>
  <pageSetup orientation="portrait" r:id="rId1"/>
  <extLst>
    <ext xmlns:x14="http://schemas.microsoft.com/office/spreadsheetml/2009/9/main" uri="{CCE6A557-97BC-4b89-ADB6-D9C93CAAB3DF}">
      <x14:dataValidations xmlns:xm="http://schemas.microsoft.com/office/excel/2006/main" xWindow="273" yWindow="733" count="1">
        <x14:dataValidation type="list" allowBlank="1" showInputMessage="1" showErrorMessage="1" xr:uid="{00000000-0002-0000-0300-000004000000}">
          <x14:formula1>
            <xm:f>'2-6 and 2-7 Data'!$H$2:$H$3</xm:f>
          </x14:formula1>
          <xm:sqref>E5:I5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499984740745262"/>
  </sheetPr>
  <dimension ref="A1:O40"/>
  <sheetViews>
    <sheetView showGridLines="0" showRowColHeaders="0" showRuler="0" showWhiteSpace="0" zoomScaleNormal="100" zoomScaleSheetLayoutView="100" zoomScalePageLayoutView="90" workbookViewId="0">
      <selection activeCell="E7" sqref="E7:F7"/>
    </sheetView>
  </sheetViews>
  <sheetFormatPr defaultColWidth="0" defaultRowHeight="0" customHeight="1" zeroHeight="1" x14ac:dyDescent="0.25"/>
  <cols>
    <col min="1" max="1" width="2.85546875" style="1" customWidth="1"/>
    <col min="2" max="2" width="6.5703125" style="1" customWidth="1"/>
    <col min="3" max="3" width="27.85546875" style="1" customWidth="1"/>
    <col min="4" max="4" width="9.140625" style="1" customWidth="1"/>
    <col min="5" max="5" width="10.5703125" style="1" customWidth="1"/>
    <col min="6" max="6" width="6.85546875" style="1" customWidth="1"/>
    <col min="7" max="7" width="2.140625" style="1" customWidth="1"/>
    <col min="8" max="8" width="9.140625" style="1" customWidth="1"/>
    <col min="9" max="9" width="9" style="1" customWidth="1"/>
    <col min="10" max="10" width="1.85546875" style="1" customWidth="1"/>
    <col min="11" max="11" width="5.42578125" style="1" customWidth="1"/>
    <col min="12" max="12" width="13.42578125" style="1" customWidth="1"/>
    <col min="13" max="13" width="1.5703125" style="1" customWidth="1"/>
    <col min="14" max="14" width="14.85546875" style="1" customWidth="1"/>
    <col min="15" max="15" width="3.85546875" style="1" customWidth="1"/>
    <col min="16" max="16384" width="9.140625" style="1" hidden="1"/>
  </cols>
  <sheetData>
    <row r="1" spans="2:14" ht="15" x14ac:dyDescent="0.25"/>
    <row r="2" spans="2:14" ht="15.75" x14ac:dyDescent="0.25">
      <c r="B2" s="214" t="s">
        <v>185</v>
      </c>
      <c r="C2" s="214"/>
      <c r="D2" s="214"/>
      <c r="E2" s="214"/>
      <c r="F2" s="214"/>
      <c r="G2" s="214"/>
      <c r="H2" s="214"/>
      <c r="I2" s="214"/>
      <c r="J2" s="214"/>
      <c r="K2" s="215"/>
      <c r="L2" s="215"/>
      <c r="M2" s="215"/>
      <c r="N2" s="215"/>
    </row>
    <row r="3" spans="2:14" ht="32.25" customHeight="1" x14ac:dyDescent="0.25">
      <c r="B3" s="216" t="s">
        <v>383</v>
      </c>
      <c r="C3" s="216"/>
      <c r="D3" s="216"/>
      <c r="E3" s="216"/>
      <c r="F3" s="216"/>
      <c r="G3" s="216"/>
      <c r="H3" s="216"/>
      <c r="I3" s="216"/>
      <c r="J3" s="216"/>
      <c r="K3" s="217"/>
      <c r="L3" s="217"/>
      <c r="M3" s="217"/>
      <c r="N3" s="217"/>
    </row>
    <row r="4" spans="2:14" ht="17.25" customHeight="1" x14ac:dyDescent="0.25">
      <c r="B4" s="75"/>
      <c r="C4" s="99"/>
      <c r="D4" s="99"/>
      <c r="E4" s="99"/>
      <c r="F4" s="99"/>
      <c r="G4" s="99"/>
      <c r="H4" s="99"/>
      <c r="I4" s="99"/>
      <c r="J4" s="99"/>
    </row>
    <row r="5" spans="2:14" ht="17.25" customHeight="1" x14ac:dyDescent="0.25">
      <c r="B5" s="225" t="s">
        <v>400</v>
      </c>
      <c r="C5" s="226"/>
      <c r="D5" s="226"/>
      <c r="E5" s="226"/>
      <c r="F5" s="226"/>
      <c r="G5" s="226"/>
      <c r="H5" s="226"/>
      <c r="I5" s="226"/>
      <c r="J5" s="226"/>
      <c r="K5" s="227"/>
      <c r="L5" s="227"/>
      <c r="M5" s="227"/>
      <c r="N5" s="228"/>
    </row>
    <row r="6" spans="2:14" ht="17.25" customHeight="1" x14ac:dyDescent="0.25">
      <c r="B6" s="229"/>
      <c r="C6" s="230"/>
      <c r="D6" s="231"/>
      <c r="E6" s="240" t="s">
        <v>186</v>
      </c>
      <c r="F6" s="241"/>
      <c r="G6" s="20"/>
      <c r="H6" s="240" t="s">
        <v>187</v>
      </c>
      <c r="I6" s="240"/>
      <c r="J6" s="97"/>
      <c r="K6" s="232" t="s">
        <v>188</v>
      </c>
      <c r="L6" s="232"/>
      <c r="M6" s="22"/>
      <c r="N6" s="101" t="s">
        <v>189</v>
      </c>
    </row>
    <row r="7" spans="2:14" ht="19.5" customHeight="1" x14ac:dyDescent="0.25">
      <c r="B7" s="237" t="s">
        <v>190</v>
      </c>
      <c r="C7" s="237"/>
      <c r="D7" s="237"/>
      <c r="E7" s="238"/>
      <c r="F7" s="239"/>
      <c r="G7" s="21"/>
      <c r="H7" s="238"/>
      <c r="I7" s="239"/>
      <c r="J7" s="21"/>
      <c r="K7" s="238"/>
      <c r="L7" s="239"/>
      <c r="M7" s="21"/>
      <c r="N7" s="218"/>
    </row>
    <row r="8" spans="2:14" ht="18" customHeight="1" x14ac:dyDescent="0.25">
      <c r="B8" s="237" t="s">
        <v>191</v>
      </c>
      <c r="C8" s="242"/>
      <c r="D8" s="242"/>
      <c r="E8" s="233"/>
      <c r="F8" s="234"/>
      <c r="G8" s="21"/>
      <c r="H8" s="233"/>
      <c r="I8" s="234"/>
      <c r="J8" s="21"/>
      <c r="K8" s="233"/>
      <c r="L8" s="234"/>
      <c r="M8" s="21"/>
      <c r="N8" s="219"/>
    </row>
    <row r="9" spans="2:14" ht="30.75" customHeight="1" x14ac:dyDescent="0.25">
      <c r="B9" s="237" t="s">
        <v>378</v>
      </c>
      <c r="C9" s="242"/>
      <c r="D9" s="242"/>
      <c r="E9" s="235"/>
      <c r="F9" s="236"/>
      <c r="G9" s="23"/>
      <c r="H9" s="235"/>
      <c r="I9" s="236"/>
      <c r="J9" s="23"/>
      <c r="K9" s="235">
        <v>0</v>
      </c>
      <c r="L9" s="236"/>
      <c r="M9" s="23"/>
      <c r="N9" s="93">
        <f>SUM(E9+H9+K9)</f>
        <v>0</v>
      </c>
    </row>
    <row r="10" spans="2:14" ht="34.5" customHeight="1" x14ac:dyDescent="0.25">
      <c r="B10" s="220" t="s">
        <v>192</v>
      </c>
      <c r="C10" s="221"/>
      <c r="D10" s="222"/>
      <c r="E10" s="223"/>
      <c r="F10" s="224"/>
      <c r="G10" s="23"/>
      <c r="H10" s="223"/>
      <c r="I10" s="224"/>
      <c r="J10" s="23"/>
      <c r="K10" s="223">
        <v>0</v>
      </c>
      <c r="L10" s="224"/>
      <c r="M10" s="23"/>
      <c r="N10" s="93">
        <f>E10+H10+K10</f>
        <v>0</v>
      </c>
    </row>
    <row r="11" spans="2:14" ht="21" customHeight="1" x14ac:dyDescent="0.25">
      <c r="B11" s="220" t="s">
        <v>193</v>
      </c>
      <c r="C11" s="221"/>
      <c r="D11" s="222"/>
      <c r="E11" s="243">
        <f>E9-E10</f>
        <v>0</v>
      </c>
      <c r="F11" s="244"/>
      <c r="G11" s="23"/>
      <c r="H11" s="243">
        <f>H9-H10</f>
        <v>0</v>
      </c>
      <c r="I11" s="244"/>
      <c r="J11" s="23"/>
      <c r="K11" s="243">
        <f>K9-K10</f>
        <v>0</v>
      </c>
      <c r="L11" s="244"/>
      <c r="M11" s="23"/>
      <c r="N11" s="93">
        <f>E11+H11+K11</f>
        <v>0</v>
      </c>
    </row>
    <row r="12" spans="2:14" ht="47.25" customHeight="1" x14ac:dyDescent="0.25">
      <c r="B12" s="254" t="s">
        <v>194</v>
      </c>
      <c r="C12" s="255"/>
      <c r="D12" s="255"/>
      <c r="E12" s="249"/>
      <c r="F12" s="250"/>
      <c r="G12" s="23"/>
      <c r="H12" s="249"/>
      <c r="I12" s="250"/>
      <c r="J12" s="23"/>
      <c r="K12" s="249">
        <v>0</v>
      </c>
      <c r="L12" s="250"/>
      <c r="M12" s="23"/>
      <c r="N12" s="93">
        <f>SUM(E12+H12+K12)</f>
        <v>0</v>
      </c>
    </row>
    <row r="13" spans="2:14" ht="19.5" customHeight="1" x14ac:dyDescent="0.25">
      <c r="B13" s="251" t="s">
        <v>195</v>
      </c>
      <c r="C13" s="252"/>
      <c r="D13" s="252"/>
      <c r="E13" s="253"/>
      <c r="F13" s="253"/>
      <c r="G13" s="253"/>
      <c r="H13" s="253"/>
      <c r="I13" s="253"/>
      <c r="J13" s="253"/>
      <c r="K13" s="253"/>
      <c r="L13" s="253"/>
      <c r="M13" s="253"/>
      <c r="N13" s="92" t="str">
        <f>IF(AND(N11&gt;0,N12&gt;0),N12/N11,"N/A")</f>
        <v>N/A</v>
      </c>
    </row>
    <row r="14" spans="2:14" ht="19.5" customHeight="1" x14ac:dyDescent="0.25">
      <c r="B14" s="24"/>
      <c r="C14" s="25"/>
      <c r="D14" s="25"/>
      <c r="E14" s="26"/>
      <c r="F14" s="26"/>
      <c r="G14" s="26"/>
      <c r="H14" s="26"/>
      <c r="I14" s="26"/>
      <c r="J14" s="26"/>
      <c r="K14" s="26"/>
      <c r="L14" s="26"/>
      <c r="M14" s="26"/>
      <c r="N14" s="27"/>
    </row>
    <row r="15" spans="2:14" s="4" customFormat="1" ht="20.25" customHeight="1" x14ac:dyDescent="0.25">
      <c r="B15" s="70" t="s">
        <v>196</v>
      </c>
      <c r="C15" s="71"/>
      <c r="D15" s="71"/>
      <c r="E15" s="71"/>
      <c r="F15" s="71"/>
      <c r="G15" s="71"/>
      <c r="H15" s="71"/>
      <c r="I15" s="71"/>
      <c r="J15" s="71"/>
      <c r="K15" s="71"/>
      <c r="L15" s="71"/>
      <c r="M15" s="71"/>
      <c r="N15" s="72"/>
    </row>
    <row r="16" spans="2:14" s="4" customFormat="1" ht="101.1" customHeight="1" x14ac:dyDescent="0.25">
      <c r="B16" s="245" t="s">
        <v>197</v>
      </c>
      <c r="C16" s="246"/>
      <c r="D16" s="246"/>
      <c r="E16" s="246"/>
      <c r="F16" s="246"/>
      <c r="G16" s="246"/>
      <c r="H16" s="246"/>
      <c r="I16" s="246"/>
      <c r="J16" s="246"/>
      <c r="K16" s="247"/>
      <c r="L16" s="247"/>
      <c r="M16" s="247"/>
      <c r="N16" s="248"/>
    </row>
    <row r="17" spans="2:14" ht="27" customHeight="1" x14ac:dyDescent="0.25">
      <c r="B17" s="117"/>
      <c r="C17" s="212" t="s">
        <v>198</v>
      </c>
      <c r="D17" s="212"/>
      <c r="E17" s="212"/>
      <c r="F17" s="212"/>
      <c r="G17" s="212"/>
      <c r="H17" s="212"/>
      <c r="I17" s="212"/>
      <c r="J17" s="212"/>
      <c r="K17" s="212"/>
      <c r="L17" s="212"/>
      <c r="M17" s="212"/>
      <c r="N17" s="213"/>
    </row>
    <row r="18" spans="2:14" ht="31.5" customHeight="1" x14ac:dyDescent="0.25">
      <c r="C18" s="100"/>
      <c r="D18" s="100"/>
      <c r="E18" s="100"/>
      <c r="F18" s="100"/>
      <c r="G18" s="100"/>
      <c r="H18" s="100"/>
      <c r="I18" s="100"/>
      <c r="J18" s="100"/>
    </row>
    <row r="19" spans="2:14" ht="2.4500000000000002" customHeight="1" x14ac:dyDescent="0.25">
      <c r="C19" s="100"/>
      <c r="D19" s="100"/>
      <c r="E19" s="100"/>
      <c r="F19" s="100"/>
      <c r="G19" s="100"/>
      <c r="H19" s="100"/>
      <c r="I19" s="100"/>
      <c r="J19" s="100"/>
    </row>
    <row r="20" spans="2:14" ht="15" hidden="1" x14ac:dyDescent="0.25"/>
    <row r="21" spans="2:14" ht="15" hidden="1" x14ac:dyDescent="0.25"/>
    <row r="22" spans="2:14" ht="15" hidden="1" x14ac:dyDescent="0.25"/>
    <row r="23" spans="2:14" ht="15" hidden="1" x14ac:dyDescent="0.25"/>
    <row r="24" spans="2:14" ht="15" hidden="1" x14ac:dyDescent="0.25"/>
    <row r="25" spans="2:14" ht="15" hidden="1" x14ac:dyDescent="0.25"/>
    <row r="26" spans="2:14" ht="15" hidden="1" x14ac:dyDescent="0.25"/>
    <row r="27" spans="2:14" ht="15" hidden="1" x14ac:dyDescent="0.25"/>
    <row r="28" spans="2:14" ht="15" hidden="1" x14ac:dyDescent="0.25"/>
    <row r="29" spans="2:14" ht="15" hidden="1" x14ac:dyDescent="0.25"/>
    <row r="30" spans="2:14" ht="15" hidden="1" x14ac:dyDescent="0.25"/>
    <row r="31" spans="2:14" ht="15" hidden="1" x14ac:dyDescent="0.25"/>
    <row r="32" spans="2:14" ht="15" hidden="1" x14ac:dyDescent="0.25"/>
    <row r="33" ht="15" hidden="1" x14ac:dyDescent="0.25"/>
    <row r="34" ht="15" hidden="1" x14ac:dyDescent="0.25"/>
    <row r="35" ht="15" hidden="1" x14ac:dyDescent="0.25"/>
    <row r="36" ht="15" hidden="1" x14ac:dyDescent="0.25"/>
    <row r="37" ht="15" hidden="1" x14ac:dyDescent="0.25"/>
    <row r="38" ht="15" hidden="1" x14ac:dyDescent="0.25"/>
    <row r="39" ht="15" hidden="1" x14ac:dyDescent="0.25"/>
    <row r="40" ht="15" hidden="1" x14ac:dyDescent="0.25"/>
  </sheetData>
  <sheetProtection algorithmName="SHA-512" hashValue="bnTMUTvaEebzGwzSaZFhOpx4yvJPoEOzuofjUy4QuzYf4+A5+0dLux4TVZlyjVpCnpOUwcjnSx/zaXKgJeFOFg==" saltValue="wQNPzEvE7ee5s82lJwqgGQ==" spinCount="100000" sheet="1" selectLockedCells="1"/>
  <mergeCells count="35">
    <mergeCell ref="B16:N16"/>
    <mergeCell ref="E9:F9"/>
    <mergeCell ref="E12:F12"/>
    <mergeCell ref="K11:L11"/>
    <mergeCell ref="B13:M13"/>
    <mergeCell ref="K12:L12"/>
    <mergeCell ref="H12:I12"/>
    <mergeCell ref="B12:D12"/>
    <mergeCell ref="B11:D11"/>
    <mergeCell ref="E11:F11"/>
    <mergeCell ref="H6:I6"/>
    <mergeCell ref="B8:D8"/>
    <mergeCell ref="B9:D9"/>
    <mergeCell ref="H11:I11"/>
    <mergeCell ref="K7:L7"/>
    <mergeCell ref="H10:I10"/>
    <mergeCell ref="K10:L10"/>
    <mergeCell ref="E8:F8"/>
    <mergeCell ref="H7:I7"/>
    <mergeCell ref="C17:N17"/>
    <mergeCell ref="B2:N2"/>
    <mergeCell ref="B3:N3"/>
    <mergeCell ref="N7:N8"/>
    <mergeCell ref="B10:D10"/>
    <mergeCell ref="E10:F10"/>
    <mergeCell ref="B5:N5"/>
    <mergeCell ref="B6:D6"/>
    <mergeCell ref="K6:L6"/>
    <mergeCell ref="H8:I8"/>
    <mergeCell ref="K8:L8"/>
    <mergeCell ref="H9:I9"/>
    <mergeCell ref="K9:L9"/>
    <mergeCell ref="B7:D7"/>
    <mergeCell ref="E7:F7"/>
    <mergeCell ref="E6:F6"/>
  </mergeCells>
  <dataValidations xWindow="1041" yWindow="270" count="10">
    <dataValidation allowBlank="1" showInputMessage="1" showErrorMessage="1" promptTitle="Amount of ESG Award" prompt="Amount of ESG Award prior to amendments, exluding funds voluntarily deobligated in accordance with the Rule" sqref="E9:F9 H11 K9:L9 E11 H9:I9 K11" xr:uid="{00000000-0002-0000-0400-000000000000}"/>
    <dataValidation allowBlank="1" showInputMessage="1" showErrorMessage="1" promptTitle="Contract 1 End Date" prompt="End date of Contract 1 prior to amendments" sqref="E8:F8" xr:uid="{00000000-0002-0000-0400-000001000000}"/>
    <dataValidation type="whole" allowBlank="1" showInputMessage="1" showErrorMessage="1" error="Check Contract number and ensure Contract is an ESG Annual contract." promptTitle="ESG Contract 2" prompt="Contract number of ESG Contract 2 closed within 12 months of Application" sqref="H7:I7" xr:uid="{00000000-0002-0000-0400-000002000000}">
      <formula1>42000000000</formula1>
      <formula2>42999999999</formula2>
    </dataValidation>
    <dataValidation type="whole" allowBlank="1" showInputMessage="1" showErrorMessage="1" error="Check Contract number and ensure Contract is an ESG Annual contract." promptTitle="ESG Contract 1" prompt="Contract number of ESG Contract 1 closed within 12 months of Application" sqref="E7:F7" xr:uid="{00000000-0002-0000-0400-000003000000}">
      <formula1>42000000000</formula1>
      <formula2>42999999999</formula2>
    </dataValidation>
    <dataValidation type="list" allowBlank="1" showInputMessage="1" showErrorMessage="1" promptTitle="POINTS SELECTION" prompt="Select the Number of points requested under category &quot;PREVIOUS ESG AWARD&quot;." sqref="B17" xr:uid="{00000000-0002-0000-0400-000004000000}">
      <formula1>"0,2,3,6"</formula1>
    </dataValidation>
    <dataValidation type="whole" allowBlank="1" showInputMessage="1" showErrorMessage="1" error="Check Contract number and ensure Contract is an ESG Annual contract." promptTitle="ESG Contract 3" prompt="Contract number of ESG Contract 3 closed within 12 months of Application" sqref="K7:L7" xr:uid="{00000000-0002-0000-0400-000005000000}">
      <formula1>42000000000</formula1>
      <formula2>42999999999</formula2>
    </dataValidation>
    <dataValidation allowBlank="1" showInputMessage="1" showErrorMessage="1" promptTitle="Contract 3 End Date" prompt="End date of Contract 3 prior to amendments" sqref="K8:L8" xr:uid="{00000000-0002-0000-0400-000006000000}"/>
    <dataValidation allowBlank="1" showInputMessage="1" showErrorMessage="1" promptTitle="Amount of Voluntary Deobligation" prompt="Amount of funds voluntarily deobligated from the ESG contract prior to the ESG Contract end date" sqref="K10:L10 E10:F10 H10:I10" xr:uid="{00000000-0002-0000-0400-000007000000}"/>
    <dataValidation allowBlank="1" showInputMessage="1" showErrorMessage="1" promptTitle="ESG Expenditure" prompt="Amount of ESG funds reported as expended as of the Contract end date, prior to amendments." sqref="H12:I12 K12:L12 E12:F12" xr:uid="{00000000-0002-0000-0400-000008000000}"/>
    <dataValidation allowBlank="1" showInputMessage="1" showErrorMessage="1" promptTitle="Contract 2 End Date" prompt="End date of Contract 2 prior to amendments" sqref="H8:I8" xr:uid="{00000000-0002-0000-0400-000009000000}"/>
  </dataValidations>
  <pageMargins left="0.38541666666666669"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499984740745262"/>
  </sheetPr>
  <dimension ref="A1:M59"/>
  <sheetViews>
    <sheetView showGridLines="0" showRowColHeaders="0" showRuler="0" zoomScaleNormal="100" zoomScaleSheetLayoutView="100" workbookViewId="0">
      <selection activeCell="H30" sqref="H30"/>
    </sheetView>
  </sheetViews>
  <sheetFormatPr defaultColWidth="0" defaultRowHeight="0" customHeight="1" zeroHeight="1" x14ac:dyDescent="0.25"/>
  <cols>
    <col min="1" max="1" width="2.140625" style="5" customWidth="1"/>
    <col min="2" max="2" width="6.5703125" style="5" customWidth="1"/>
    <col min="3" max="3" width="23" style="5" customWidth="1"/>
    <col min="4" max="4" width="16.140625" style="5" customWidth="1"/>
    <col min="5" max="5" width="10" style="5" customWidth="1"/>
    <col min="6" max="6" width="8.85546875" style="5" customWidth="1"/>
    <col min="7" max="7" width="4.5703125" style="5" customWidth="1"/>
    <col min="8" max="8" width="9.5703125" style="5" customWidth="1"/>
    <col min="9" max="9" width="11.85546875" style="5" customWidth="1"/>
    <col min="10" max="10" width="5.85546875" style="5" customWidth="1"/>
    <col min="11" max="11" width="15.85546875" style="5" customWidth="1"/>
    <col min="12" max="12" width="9" style="5" customWidth="1"/>
    <col min="13" max="13" width="1.85546875" style="28" customWidth="1"/>
    <col min="14" max="16384" width="9.140625" style="5" hidden="1"/>
  </cols>
  <sheetData>
    <row r="1" spans="2:13" ht="15" x14ac:dyDescent="0.25"/>
    <row r="2" spans="2:13" ht="15.75" x14ac:dyDescent="0.25">
      <c r="B2" s="256" t="s">
        <v>199</v>
      </c>
      <c r="C2" s="257"/>
      <c r="D2" s="257"/>
      <c r="E2" s="257"/>
      <c r="F2" s="257"/>
      <c r="G2" s="257"/>
      <c r="H2" s="257"/>
      <c r="I2" s="257"/>
      <c r="J2" s="257"/>
      <c r="K2" s="257"/>
      <c r="L2" s="257"/>
      <c r="M2" s="103"/>
    </row>
    <row r="3" spans="2:13" ht="33.75" customHeight="1" x14ac:dyDescent="0.25">
      <c r="B3" s="258" t="s">
        <v>402</v>
      </c>
      <c r="C3" s="259"/>
      <c r="D3" s="259"/>
      <c r="E3" s="259"/>
      <c r="F3" s="259"/>
      <c r="G3" s="259"/>
      <c r="H3" s="259"/>
      <c r="I3" s="259"/>
      <c r="J3" s="259"/>
      <c r="K3" s="259"/>
      <c r="L3" s="259"/>
      <c r="M3" s="103"/>
    </row>
    <row r="4" spans="2:13" ht="17.25" customHeight="1" x14ac:dyDescent="0.25">
      <c r="B4" s="74"/>
      <c r="C4" s="107"/>
      <c r="D4" s="107"/>
      <c r="E4" s="107"/>
      <c r="F4" s="107"/>
      <c r="G4" s="107"/>
      <c r="H4" s="107"/>
      <c r="I4" s="107"/>
      <c r="J4" s="107"/>
    </row>
    <row r="5" spans="2:13" ht="17.25" customHeight="1" x14ac:dyDescent="0.25">
      <c r="B5" s="270" t="s">
        <v>401</v>
      </c>
      <c r="C5" s="271"/>
      <c r="D5" s="271"/>
      <c r="E5" s="271"/>
      <c r="F5" s="271"/>
      <c r="G5" s="271"/>
      <c r="H5" s="271"/>
      <c r="I5" s="271"/>
      <c r="J5" s="271"/>
      <c r="K5" s="271"/>
      <c r="L5" s="272"/>
      <c r="M5" s="103"/>
    </row>
    <row r="6" spans="2:13" ht="28.7" customHeight="1" x14ac:dyDescent="0.25">
      <c r="B6" s="273" t="s">
        <v>389</v>
      </c>
      <c r="C6" s="274"/>
      <c r="D6" s="274"/>
      <c r="E6" s="274"/>
      <c r="F6" s="274"/>
      <c r="G6" s="274"/>
      <c r="H6" s="274"/>
      <c r="I6" s="274"/>
      <c r="J6" s="274"/>
      <c r="K6" s="274"/>
      <c r="L6" s="275"/>
      <c r="M6" s="29"/>
    </row>
    <row r="7" spans="2:13" ht="17.25" customHeight="1" x14ac:dyDescent="0.25">
      <c r="B7" s="124"/>
      <c r="C7" s="151" t="s">
        <v>200</v>
      </c>
      <c r="D7" s="151" t="str">
        <f>IF(B7="Yes","Is Applicant requesting a point for meeting 100% of the street outreach outcome target?","")</f>
        <v/>
      </c>
      <c r="E7" s="151"/>
      <c r="F7" s="151"/>
      <c r="G7" s="151"/>
      <c r="H7" s="151"/>
      <c r="I7" s="151"/>
      <c r="J7" s="151"/>
      <c r="K7" s="151"/>
      <c r="L7" s="122"/>
      <c r="M7" s="103"/>
    </row>
    <row r="8" spans="2:13" ht="17.25" customHeight="1" x14ac:dyDescent="0.25">
      <c r="B8" s="124"/>
      <c r="C8" s="151" t="s">
        <v>201</v>
      </c>
      <c r="D8" s="151" t="str">
        <f>IF(B8="Yes","Is Applicant requesting a point for meeting 100% of the emergency shelter outcome target?","")</f>
        <v/>
      </c>
      <c r="E8" s="151"/>
      <c r="F8" s="151"/>
      <c r="G8" s="151"/>
      <c r="H8" s="151"/>
      <c r="I8" s="151"/>
      <c r="J8" s="151"/>
      <c r="K8" s="151"/>
      <c r="L8" s="122"/>
      <c r="M8" s="103"/>
    </row>
    <row r="9" spans="2:13" ht="17.25" customHeight="1" x14ac:dyDescent="0.25">
      <c r="B9" s="124"/>
      <c r="C9" s="151" t="s">
        <v>202</v>
      </c>
      <c r="D9" s="152" t="str">
        <f>IF(B9="Yes","Is Applicant requesting a point for meeting 100% of the homeless prevention outcome target?","")</f>
        <v/>
      </c>
      <c r="E9" s="151"/>
      <c r="F9" s="151"/>
      <c r="G9" s="151"/>
      <c r="H9" s="151"/>
      <c r="I9" s="151"/>
      <c r="J9" s="151"/>
      <c r="K9" s="151"/>
      <c r="L9" s="122"/>
      <c r="M9" s="103"/>
    </row>
    <row r="10" spans="2:13" ht="17.25" customHeight="1" x14ac:dyDescent="0.25">
      <c r="B10" s="124"/>
      <c r="C10" s="153" t="s">
        <v>203</v>
      </c>
      <c r="D10" s="153" t="str">
        <f>IF(B10="Yes","Is Applicant requesting a point for meeting 100% of the rapid re-housing outcome target?","")</f>
        <v/>
      </c>
      <c r="E10" s="153"/>
      <c r="F10" s="153"/>
      <c r="G10" s="153"/>
      <c r="H10" s="153"/>
      <c r="I10" s="153"/>
      <c r="J10" s="153"/>
      <c r="K10" s="153"/>
      <c r="L10" s="123"/>
      <c r="M10" s="103"/>
    </row>
    <row r="11" spans="2:13" s="165" customFormat="1" ht="14.45" customHeight="1" x14ac:dyDescent="0.25">
      <c r="B11" s="264"/>
      <c r="C11" s="265"/>
      <c r="D11" s="266"/>
      <c r="E11" s="267" t="s">
        <v>186</v>
      </c>
      <c r="F11" s="268"/>
      <c r="G11" s="162"/>
      <c r="H11" s="267" t="s">
        <v>187</v>
      </c>
      <c r="I11" s="267"/>
      <c r="J11" s="163"/>
      <c r="K11" s="269" t="s">
        <v>188</v>
      </c>
      <c r="L11" s="269"/>
      <c r="M11" s="164"/>
    </row>
    <row r="12" spans="2:13" ht="14.45" customHeight="1" x14ac:dyDescent="0.25">
      <c r="B12" s="260" t="s">
        <v>390</v>
      </c>
      <c r="C12" s="260"/>
      <c r="D12" s="260"/>
      <c r="E12" s="282" t="str">
        <f>IF('2-3 Prior Expenditures'!$E$7&gt;0,'2-3 Prior Expenditures'!E7,"")</f>
        <v/>
      </c>
      <c r="F12" s="283"/>
      <c r="G12" s="155"/>
      <c r="H12" s="282" t="str">
        <f>IF('2-3 Prior Expenditures'!$H$7&gt;0,'2-3 Prior Expenditures'!H7,"")</f>
        <v/>
      </c>
      <c r="I12" s="283"/>
      <c r="J12" s="155"/>
      <c r="K12" s="282" t="str">
        <f>IF('2-3 Prior Expenditures'!$K$7&gt;0,'2-3 Prior Expenditures'!K7,"")</f>
        <v/>
      </c>
      <c r="L12" s="283"/>
      <c r="M12" s="30"/>
    </row>
    <row r="13" spans="2:13" ht="29.45" customHeight="1" x14ac:dyDescent="0.25">
      <c r="B13" s="260" t="s">
        <v>391</v>
      </c>
      <c r="C13" s="261"/>
      <c r="D13" s="261"/>
      <c r="E13" s="262"/>
      <c r="F13" s="263"/>
      <c r="G13" s="156"/>
      <c r="H13" s="262"/>
      <c r="I13" s="263"/>
      <c r="J13" s="156"/>
      <c r="K13" s="262"/>
      <c r="L13" s="263"/>
      <c r="M13" s="30"/>
    </row>
    <row r="14" spans="2:13" ht="29.1" customHeight="1" x14ac:dyDescent="0.25">
      <c r="B14" s="260" t="s">
        <v>392</v>
      </c>
      <c r="C14" s="261"/>
      <c r="D14" s="261"/>
      <c r="E14" s="262"/>
      <c r="F14" s="263"/>
      <c r="G14" s="154"/>
      <c r="H14" s="262"/>
      <c r="I14" s="263"/>
      <c r="J14" s="154"/>
      <c r="K14" s="262"/>
      <c r="L14" s="263"/>
      <c r="M14" s="30"/>
    </row>
    <row r="15" spans="2:13" ht="28.35" customHeight="1" x14ac:dyDescent="0.25">
      <c r="B15" s="166" t="str">
        <f>IF(L7="Yes","5. Enter targets and outcomes for street outreach - persons exiting to temporary or transitional or permanent housing destinations for each contract under which street outreach was funded.","5. Not applicable. Continue to next question.")</f>
        <v>5. Not applicable. Continue to next question.</v>
      </c>
      <c r="C15" s="290"/>
      <c r="D15" s="290"/>
      <c r="E15" s="290"/>
      <c r="F15" s="290"/>
      <c r="G15" s="290"/>
      <c r="H15" s="290"/>
      <c r="I15" s="290"/>
      <c r="J15" s="290"/>
      <c r="K15" s="290"/>
      <c r="L15" s="291"/>
      <c r="M15" s="30"/>
    </row>
    <row r="16" spans="2:13" ht="12.2" customHeight="1" x14ac:dyDescent="0.25">
      <c r="B16" s="30"/>
      <c r="C16" s="28"/>
      <c r="D16" s="103"/>
      <c r="E16" s="48" t="str">
        <f>IF($L$7="Yes","Target %","")</f>
        <v/>
      </c>
      <c r="F16" s="48" t="str">
        <f>IF($L$7="Yes","Outcome%","")</f>
        <v/>
      </c>
      <c r="G16" s="102"/>
      <c r="H16" s="48" t="str">
        <f>IF($L$7="Yes","Target %","")</f>
        <v/>
      </c>
      <c r="I16" s="48" t="str">
        <f>IF($L$7="Yes","Outcome%","")</f>
        <v/>
      </c>
      <c r="J16" s="102"/>
      <c r="K16" s="48" t="str">
        <f>IF($L$7="Yes","Target %","")</f>
        <v/>
      </c>
      <c r="L16" s="48" t="str">
        <f>IF($L$7="Yes","Outcome%","")</f>
        <v/>
      </c>
      <c r="M16" s="30"/>
    </row>
    <row r="17" spans="2:13" ht="12" customHeight="1" x14ac:dyDescent="0.25">
      <c r="B17" s="277"/>
      <c r="C17" s="167"/>
      <c r="D17" s="276"/>
      <c r="E17" s="134"/>
      <c r="F17" s="135"/>
      <c r="G17" s="136" t="str">
        <f>IF(AND(E17&gt;0,F17&gt;0),F17/E17,"")</f>
        <v/>
      </c>
      <c r="H17" s="134"/>
      <c r="I17" s="135"/>
      <c r="J17" s="136" t="str">
        <f>IF(AND(H17&gt;0,I17&gt;0),I17/H17,"")</f>
        <v/>
      </c>
      <c r="K17" s="134"/>
      <c r="L17" s="135"/>
      <c r="M17" s="51" t="str">
        <f>IF(AND(K17&gt;0,L17&gt;0),L17/K17,"")</f>
        <v/>
      </c>
    </row>
    <row r="18" spans="2:13" ht="25.35" customHeight="1" x14ac:dyDescent="0.25">
      <c r="B18" s="278" t="str">
        <f>IF(L7="Yes","Average Outcome Percentage
Street Outreach Target:","")</f>
        <v/>
      </c>
      <c r="C18" s="279"/>
      <c r="D18" s="279"/>
      <c r="E18" s="133" t="str">
        <f>IF(AND(L7="Yes",SUM(G17,J17,M17)&lt;&gt;0),AVERAGE(G17,J17,M17),"")</f>
        <v/>
      </c>
      <c r="F18" s="39"/>
      <c r="G18" s="40"/>
      <c r="H18" s="39"/>
      <c r="I18" s="39"/>
      <c r="J18" s="40"/>
      <c r="K18" s="39"/>
      <c r="L18" s="41"/>
      <c r="M18" s="38"/>
    </row>
    <row r="19" spans="2:13" ht="27.95" customHeight="1" x14ac:dyDescent="0.25">
      <c r="B19" s="166" t="str">
        <f>IF(L8="Yes","6. Enter targets and outcomes for emergency shelter- persons exiting to permanent housing destinations for each contract under which emergency shelter was funded.","6. Not applicable. Continue to next question.")</f>
        <v>6. Not applicable. Continue to next question.</v>
      </c>
      <c r="C19" s="290"/>
      <c r="D19" s="290"/>
      <c r="E19" s="290"/>
      <c r="F19" s="290"/>
      <c r="G19" s="290"/>
      <c r="H19" s="290"/>
      <c r="I19" s="290"/>
      <c r="J19" s="290"/>
      <c r="K19" s="290"/>
      <c r="L19" s="291"/>
      <c r="M19" s="31"/>
    </row>
    <row r="20" spans="2:13" ht="12.2" customHeight="1" x14ac:dyDescent="0.25">
      <c r="B20" s="30"/>
      <c r="C20" s="28"/>
      <c r="D20" s="103"/>
      <c r="E20" s="48" t="str">
        <f>IF($L$8="Yes","Target %","")</f>
        <v/>
      </c>
      <c r="F20" s="48" t="str">
        <f>IF($L$8="Yes","Outcome%","")</f>
        <v/>
      </c>
      <c r="G20" s="102"/>
      <c r="H20" s="48" t="str">
        <f>IF($L$8="Yes","Target %","")</f>
        <v/>
      </c>
      <c r="I20" s="48" t="str">
        <f>IF($L$8="Yes","Outcome%","")</f>
        <v/>
      </c>
      <c r="J20" s="102"/>
      <c r="K20" s="48" t="str">
        <f>IF($L$8="Yes","Target %","")</f>
        <v/>
      </c>
      <c r="L20" s="48" t="str">
        <f>IF($L$8="Yes","Outcome%","")</f>
        <v/>
      </c>
      <c r="M20" s="30"/>
    </row>
    <row r="21" spans="2:13" ht="12.2" customHeight="1" x14ac:dyDescent="0.25">
      <c r="B21" s="166"/>
      <c r="C21" s="167"/>
      <c r="D21" s="276"/>
      <c r="E21" s="134"/>
      <c r="F21" s="135"/>
      <c r="G21" s="136" t="str">
        <f>IF(AND(E21&gt;0,F21&gt;0),F21/E21,"")</f>
        <v/>
      </c>
      <c r="H21" s="134"/>
      <c r="I21" s="135"/>
      <c r="J21" s="136" t="str">
        <f>IF(AND(H21&gt;0,I21&gt;0),I21/H21,"")</f>
        <v/>
      </c>
      <c r="K21" s="134"/>
      <c r="L21" s="135"/>
      <c r="M21" s="51" t="str">
        <f>IF(AND(K21&gt;0,L21&gt;0),L21/K21,"")</f>
        <v/>
      </c>
    </row>
    <row r="22" spans="2:13" ht="25.35" customHeight="1" x14ac:dyDescent="0.25">
      <c r="B22" s="278" t="str">
        <f>IF(L8="Yes","Average Outcome Percentage
Emergency Shelter Target:","")</f>
        <v/>
      </c>
      <c r="C22" s="279"/>
      <c r="D22" s="279"/>
      <c r="E22" s="137" t="str">
        <f>IF(AND(L8="Yes",SUM(G21,J21,M21)&lt;&gt;0),AVERAGE(G21,J21,M21),"")</f>
        <v/>
      </c>
      <c r="F22" s="42"/>
      <c r="G22" s="43"/>
      <c r="H22" s="44"/>
      <c r="I22" s="42"/>
      <c r="J22" s="43"/>
      <c r="K22" s="44"/>
      <c r="L22" s="45"/>
      <c r="M22" s="38"/>
    </row>
    <row r="23" spans="2:13" ht="27.95" customHeight="1" x14ac:dyDescent="0.25">
      <c r="B23" s="166" t="str">
        <f>IF(L9="Yes","7. Enter targets and outcomes for homeless prevention - persons maintaining permanent housing for three or more months for each contract under which homeless prevention was funded.","7. Not applicable. Continue to next question.")</f>
        <v>7. Not applicable. Continue to next question.</v>
      </c>
      <c r="C23" s="290"/>
      <c r="D23" s="290"/>
      <c r="E23" s="290"/>
      <c r="F23" s="290"/>
      <c r="G23" s="290"/>
      <c r="H23" s="290"/>
      <c r="I23" s="290"/>
      <c r="J23" s="290"/>
      <c r="K23" s="290"/>
      <c r="L23" s="291"/>
      <c r="M23" s="31"/>
    </row>
    <row r="24" spans="2:13" ht="12.2" customHeight="1" x14ac:dyDescent="0.25">
      <c r="B24" s="30"/>
      <c r="C24" s="28"/>
      <c r="D24" s="103"/>
      <c r="E24" s="49" t="str">
        <f>IF($L$9="Yes","Target %","")</f>
        <v/>
      </c>
      <c r="F24" s="49" t="str">
        <f>IF($L$9="Yes","Outcome%","")</f>
        <v/>
      </c>
      <c r="G24" s="103"/>
      <c r="H24" s="49" t="str">
        <f>IF($L$9="Yes","Target %","")</f>
        <v/>
      </c>
      <c r="I24" s="49" t="str">
        <f>IF($L$9="Yes","Outcome%","")</f>
        <v/>
      </c>
      <c r="J24" s="103"/>
      <c r="K24" s="49" t="str">
        <f>IF($L$9="Yes","Target %","")</f>
        <v/>
      </c>
      <c r="L24" s="50" t="str">
        <f>IF($L$9="Yes","Outcome%","")</f>
        <v/>
      </c>
      <c r="M24" s="30"/>
    </row>
    <row r="25" spans="2:13" ht="12.2" customHeight="1" x14ac:dyDescent="0.25">
      <c r="B25" s="166"/>
      <c r="C25" s="167"/>
      <c r="D25" s="276"/>
      <c r="E25" s="134"/>
      <c r="F25" s="135"/>
      <c r="G25" s="136" t="str">
        <f>IF(AND(E25&gt;0,F25&gt;0),F25/E25,"")</f>
        <v/>
      </c>
      <c r="H25" s="134"/>
      <c r="I25" s="135"/>
      <c r="J25" s="136" t="str">
        <f>IF(AND(H25&gt;0,I25&gt;0),I25/H25,"")</f>
        <v/>
      </c>
      <c r="K25" s="134"/>
      <c r="L25" s="135"/>
      <c r="M25" s="51" t="str">
        <f>IF(AND(K25&gt;0,L25&gt;0),L25/K25,"")</f>
        <v/>
      </c>
    </row>
    <row r="26" spans="2:13" s="34" customFormat="1" ht="25.35" customHeight="1" x14ac:dyDescent="0.25">
      <c r="B26" s="278" t="str">
        <f>IF(L9="Yes","Average Outcome Percentge
Homeless Prevention Target:","")</f>
        <v/>
      </c>
      <c r="C26" s="279"/>
      <c r="D26" s="279"/>
      <c r="E26" s="138" t="str">
        <f>IF(AND(L9="Yes",SUM(G25,J25,M25)&lt;&gt;0),AVERAGE(G25,J25,M25),"")</f>
        <v/>
      </c>
      <c r="F26" s="58"/>
      <c r="G26" s="59"/>
      <c r="H26" s="58"/>
      <c r="I26" s="58"/>
      <c r="J26" s="59"/>
      <c r="K26" s="58"/>
      <c r="L26" s="60"/>
      <c r="M26" s="61"/>
    </row>
    <row r="27" spans="2:13" ht="27.95" customHeight="1" x14ac:dyDescent="0.25">
      <c r="B27" s="166" t="str">
        <f>IF(L10="Yes","8. Enter targets and outcomes for rapid re-housing - persons maintaining permanent housing for three or more months for each contract under which rapid re-housing was funded.","8. Not applicable. Continue to next section.")</f>
        <v>8. Not applicable. Continue to next section.</v>
      </c>
      <c r="C27" s="290"/>
      <c r="D27" s="290"/>
      <c r="E27" s="290"/>
      <c r="F27" s="290"/>
      <c r="G27" s="290"/>
      <c r="H27" s="290"/>
      <c r="I27" s="290"/>
      <c r="J27" s="290"/>
      <c r="K27" s="290"/>
      <c r="L27" s="291"/>
      <c r="M27" s="31"/>
    </row>
    <row r="28" spans="2:13" ht="12.2" customHeight="1" x14ac:dyDescent="0.25">
      <c r="B28" s="30"/>
      <c r="C28" s="28"/>
      <c r="D28" s="103"/>
      <c r="E28" s="49" t="str">
        <f>IF($L$10="Yes","Target %","")</f>
        <v/>
      </c>
      <c r="F28" s="49" t="str">
        <f>IF($L$10="Yes","Outcome%","")</f>
        <v/>
      </c>
      <c r="G28" s="103"/>
      <c r="H28" s="49" t="str">
        <f>IF($L$10="Yes","Target %","")</f>
        <v/>
      </c>
      <c r="I28" s="49" t="str">
        <f>IF($L$10="Yes","Outcome%","")</f>
        <v/>
      </c>
      <c r="J28" s="103"/>
      <c r="K28" s="49" t="str">
        <f>IF($L$10="Yes","Target %","")</f>
        <v/>
      </c>
      <c r="L28" s="50" t="str">
        <f>IF($L$10="Yes","Outcome%","")</f>
        <v/>
      </c>
      <c r="M28" s="30"/>
    </row>
    <row r="29" spans="2:13" ht="12.2" customHeight="1" x14ac:dyDescent="0.25">
      <c r="B29" s="166"/>
      <c r="C29" s="167"/>
      <c r="D29" s="276"/>
      <c r="E29" s="134"/>
      <c r="F29" s="135"/>
      <c r="G29" s="136" t="str">
        <f>IF(AND(E29&gt;0,F29&gt;0),F29/E29,"")</f>
        <v/>
      </c>
      <c r="H29" s="134"/>
      <c r="I29" s="135"/>
      <c r="J29" s="136" t="str">
        <f>IF(AND(H29&gt;0,I29&gt;0),I29/H29,"")</f>
        <v/>
      </c>
      <c r="K29" s="134"/>
      <c r="L29" s="135"/>
      <c r="M29" s="51" t="str">
        <f>IF(AND(K29&gt;0,L29&gt;0),L29/K29,"")</f>
        <v/>
      </c>
    </row>
    <row r="30" spans="2:13" s="34" customFormat="1" ht="25.35" customHeight="1" x14ac:dyDescent="0.25">
      <c r="B30" s="280" t="str">
        <f>IF(L10="Yes","Average Outcome Percentge
Rapid Re-housing Target:","")</f>
        <v/>
      </c>
      <c r="C30" s="281"/>
      <c r="D30" s="281"/>
      <c r="E30" s="138" t="str">
        <f>IF(AND(L10="Yes",SUM(G29,J29,M29)&lt;&gt;0),AVERAGE(G29,J29,M29),"")</f>
        <v/>
      </c>
      <c r="F30" s="46"/>
      <c r="G30" s="46"/>
      <c r="H30" s="46"/>
      <c r="I30" s="46"/>
      <c r="J30" s="46"/>
      <c r="K30" s="46"/>
      <c r="L30" s="47"/>
      <c r="M30" s="32"/>
    </row>
    <row r="31" spans="2:13" s="34" customFormat="1" ht="21.95" customHeight="1" x14ac:dyDescent="0.25">
      <c r="B31" s="287" t="s">
        <v>196</v>
      </c>
      <c r="C31" s="288"/>
      <c r="D31" s="288"/>
      <c r="E31" s="288"/>
      <c r="F31" s="288"/>
      <c r="G31" s="288"/>
      <c r="H31" s="288"/>
      <c r="I31" s="288"/>
      <c r="J31" s="288"/>
      <c r="K31" s="288"/>
      <c r="L31" s="289"/>
      <c r="M31" s="33"/>
    </row>
    <row r="32" spans="2:13" s="34" customFormat="1" ht="131.1" customHeight="1" thickBot="1" x14ac:dyDescent="0.3">
      <c r="B32" s="284" t="s">
        <v>204</v>
      </c>
      <c r="C32" s="285"/>
      <c r="D32" s="285"/>
      <c r="E32" s="285"/>
      <c r="F32" s="285"/>
      <c r="G32" s="285"/>
      <c r="H32" s="285"/>
      <c r="I32" s="285"/>
      <c r="J32" s="285"/>
      <c r="K32" s="285"/>
      <c r="L32" s="286"/>
      <c r="M32" s="103"/>
    </row>
    <row r="33" spans="2:12" ht="27" customHeight="1" thickBot="1" x14ac:dyDescent="0.3">
      <c r="B33" s="157">
        <v>0</v>
      </c>
      <c r="C33" s="158" t="s">
        <v>205</v>
      </c>
      <c r="D33" s="159"/>
      <c r="E33" s="159"/>
      <c r="F33" s="159"/>
      <c r="G33" s="159"/>
      <c r="H33" s="159"/>
      <c r="I33" s="159"/>
      <c r="J33" s="159"/>
      <c r="K33" s="160"/>
      <c r="L33" s="161"/>
    </row>
    <row r="34" spans="2:12" ht="27.95" customHeight="1" x14ac:dyDescent="0.25">
      <c r="C34" s="104"/>
      <c r="D34" s="104"/>
      <c r="E34" s="104"/>
      <c r="F34" s="104"/>
      <c r="G34" s="104"/>
      <c r="H34" s="104"/>
      <c r="I34" s="104"/>
      <c r="J34" s="104"/>
    </row>
    <row r="35" spans="2:12" ht="15.6" hidden="1" customHeight="1" x14ac:dyDescent="0.25">
      <c r="C35" s="104"/>
      <c r="D35" s="104"/>
      <c r="E35" s="104"/>
      <c r="F35" s="104"/>
      <c r="G35" s="104"/>
      <c r="H35" s="104"/>
      <c r="I35" s="104"/>
      <c r="J35" s="104"/>
    </row>
    <row r="36" spans="2:12" ht="15" hidden="1" x14ac:dyDescent="0.25"/>
    <row r="37" spans="2:12" ht="15" hidden="1" x14ac:dyDescent="0.25"/>
    <row r="38" spans="2:12" ht="15" hidden="1" x14ac:dyDescent="0.25"/>
    <row r="39" spans="2:12" ht="15" hidden="1" x14ac:dyDescent="0.25"/>
    <row r="40" spans="2:12" ht="15" hidden="1" x14ac:dyDescent="0.25"/>
    <row r="41" spans="2:12" ht="15" hidden="1" x14ac:dyDescent="0.25"/>
    <row r="42" spans="2:12" ht="15" hidden="1" x14ac:dyDescent="0.25"/>
    <row r="43" spans="2:12" ht="15" hidden="1" x14ac:dyDescent="0.25"/>
    <row r="44" spans="2:12" ht="15" hidden="1" x14ac:dyDescent="0.25"/>
    <row r="45" spans="2:12" ht="15" hidden="1" x14ac:dyDescent="0.25"/>
    <row r="46" spans="2:12" ht="15" hidden="1" x14ac:dyDescent="0.25"/>
    <row r="47" spans="2:12" ht="15" hidden="1" x14ac:dyDescent="0.25"/>
    <row r="48" spans="2:12" ht="15" hidden="1" x14ac:dyDescent="0.25"/>
    <row r="49" ht="15" hidden="1" x14ac:dyDescent="0.25"/>
    <row r="50" ht="15" hidden="1" x14ac:dyDescent="0.25"/>
    <row r="51" ht="15" hidden="1" x14ac:dyDescent="0.25"/>
    <row r="52" ht="15" hidden="1" x14ac:dyDescent="0.25"/>
    <row r="53" ht="15" hidden="1" x14ac:dyDescent="0.25"/>
    <row r="54" ht="15" hidden="1" x14ac:dyDescent="0.25"/>
    <row r="55" ht="15" hidden="1" x14ac:dyDescent="0.25"/>
    <row r="56" ht="15" hidden="1" x14ac:dyDescent="0.25"/>
    <row r="57" ht="15" hidden="1" x14ac:dyDescent="0.25"/>
    <row r="58" ht="15" hidden="1" x14ac:dyDescent="0.25"/>
    <row r="59" ht="15" hidden="1" x14ac:dyDescent="0.25"/>
  </sheetData>
  <sheetProtection algorithmName="SHA-512" hashValue="uDTtboGZSkzoPDV/YjOYEUIeL/4mTryODoWOyAhiMmHQZXPssJ7UV2t82td3L6qhBGZypNjusjYRLnClQ1jPVQ==" saltValue="JTK5iPWVOzAuUdxKgf6Qng==" spinCount="100000" sheet="1" objects="1" scenarios="1"/>
  <mergeCells count="34">
    <mergeCell ref="B30:D30"/>
    <mergeCell ref="E12:F12"/>
    <mergeCell ref="H14:I14"/>
    <mergeCell ref="B32:L32"/>
    <mergeCell ref="H12:I12"/>
    <mergeCell ref="K12:L12"/>
    <mergeCell ref="B14:D14"/>
    <mergeCell ref="E14:F14"/>
    <mergeCell ref="B18:D18"/>
    <mergeCell ref="B31:L31"/>
    <mergeCell ref="B15:L15"/>
    <mergeCell ref="B19:L19"/>
    <mergeCell ref="B23:L23"/>
    <mergeCell ref="B21:D21"/>
    <mergeCell ref="B25:D25"/>
    <mergeCell ref="B27:L27"/>
    <mergeCell ref="B29:D29"/>
    <mergeCell ref="K14:L14"/>
    <mergeCell ref="B17:D17"/>
    <mergeCell ref="B22:D22"/>
    <mergeCell ref="B26:D26"/>
    <mergeCell ref="B2:L2"/>
    <mergeCell ref="B3:L3"/>
    <mergeCell ref="B13:D13"/>
    <mergeCell ref="E13:F13"/>
    <mergeCell ref="H13:I13"/>
    <mergeCell ref="K13:L13"/>
    <mergeCell ref="B11:D11"/>
    <mergeCell ref="E11:F11"/>
    <mergeCell ref="H11:I11"/>
    <mergeCell ref="K11:L11"/>
    <mergeCell ref="B5:L5"/>
    <mergeCell ref="B6:L6"/>
    <mergeCell ref="B12:D12"/>
  </mergeCells>
  <conditionalFormatting sqref="E17:F17 H17:I17 K17:L17">
    <cfRule type="expression" dxfId="9" priority="4">
      <formula>$L$7&lt;&gt;"Yes"</formula>
    </cfRule>
  </conditionalFormatting>
  <conditionalFormatting sqref="E21:F21 H21:I21 K21:L21">
    <cfRule type="expression" dxfId="8" priority="3">
      <formula>$L$8&lt;&gt;"Yes"</formula>
    </cfRule>
  </conditionalFormatting>
  <conditionalFormatting sqref="E25:F25 H25:I25 K25:L25">
    <cfRule type="expression" dxfId="7" priority="2">
      <formula>$L$9&lt;&gt;"Yes"</formula>
    </cfRule>
  </conditionalFormatting>
  <conditionalFormatting sqref="E29:F29 H29:I29 K29:L29">
    <cfRule type="expression" dxfId="6" priority="1">
      <formula>$L$10&lt;&gt;"Yes"</formula>
    </cfRule>
  </conditionalFormatting>
  <conditionalFormatting sqref="L7">
    <cfRule type="expression" dxfId="5" priority="8">
      <formula>$D$7=""</formula>
    </cfRule>
  </conditionalFormatting>
  <conditionalFormatting sqref="L8">
    <cfRule type="expression" dxfId="4" priority="7">
      <formula>$D$8=""</formula>
    </cfRule>
  </conditionalFormatting>
  <conditionalFormatting sqref="L9">
    <cfRule type="expression" dxfId="3" priority="6">
      <formula>$D$9=""</formula>
    </cfRule>
  </conditionalFormatting>
  <conditionalFormatting sqref="L10">
    <cfRule type="expression" dxfId="2" priority="5">
      <formula>$D$10=""</formula>
    </cfRule>
  </conditionalFormatting>
  <dataValidations xWindow="631" yWindow="765" count="42">
    <dataValidation type="list" allowBlank="1" showInputMessage="1" showErrorMessage="1" promptTitle="POINTS SELECTION" prompt="Select the number of points requested under category &quot;PREVIOUS ESG OUTCOME" sqref="B33" xr:uid="{00000000-0002-0000-0500-000000000000}">
      <formula1>"0,2,4,6,8,10,12"</formula1>
    </dataValidation>
    <dataValidation allowBlank="1" showInputMessage="1" showErrorMessage="1" promptTitle="ESG Contract 1 (autofilled)" prompt="Contract number of ESG Contract 1 closed within 12 months of Application" sqref="K12:L12 H12:I12 E12:F12" xr:uid="{00000000-0002-0000-0500-000001000000}"/>
    <dataValidation type="list" allowBlank="1" showInputMessage="1" showErrorMessage="1" prompt="Applicant or its subrecipient was funded for Street Outreach under Contract closed w/in 12 months of the Application date" sqref="B7" xr:uid="{00000000-0002-0000-0500-000002000000}">
      <formula1>"Yes, No"</formula1>
    </dataValidation>
    <dataValidation type="list" allowBlank="1" showInputMessage="1" showErrorMessage="1" prompt="Applicant or its subrecipient was funded for Emergency Shelter under Contract closed w/in 12 months of the Application date" sqref="B8" xr:uid="{00000000-0002-0000-0500-000003000000}">
      <formula1>"Yes, No"</formula1>
    </dataValidation>
    <dataValidation type="list" allowBlank="1" showInputMessage="1" showErrorMessage="1" prompt="Applicant or its subrecipient was funded for Homeless Prevention under Contract closed w/in 12 months of the Application date" sqref="B9" xr:uid="{00000000-0002-0000-0500-000004000000}">
      <formula1>"Yes, No"</formula1>
    </dataValidation>
    <dataValidation type="list" allowBlank="1" showInputMessage="1" showErrorMessage="1" prompt="Applicant or its subrecipient was funded for Rapid Rehousing under Contract closed w/in 12 months of the Application date" sqref="B10" xr:uid="{00000000-0002-0000-0500-000005000000}">
      <formula1>"Yes, No"</formula1>
    </dataValidation>
    <dataValidation type="list" allowBlank="1" showInputMessage="1" showErrorMessage="1" promptTitle="Contract 1" prompt="Last three reports for Contract period submitted on or before the reporting deadline" sqref="E13:F13" xr:uid="{00000000-0002-0000-0500-000006000000}">
      <formula1>"Yes, No"</formula1>
    </dataValidation>
    <dataValidation type="list" allowBlank="1" showInputMessage="1" showErrorMessage="1" promptTitle="Contract 2" prompt="Last three reports for Contract period submitted on or before the reporting deadline" sqref="H13:I13" xr:uid="{00000000-0002-0000-0500-000007000000}">
      <formula1>"Yes, No"</formula1>
    </dataValidation>
    <dataValidation type="list" allowBlank="1" showInputMessage="1" showErrorMessage="1" promptTitle="Contract 3" prompt="Last three reports for Contract period submitted on or before the reporting deadline" sqref="K13:L13" xr:uid="{00000000-0002-0000-0500-000008000000}">
      <formula1>"Yes, No"</formula1>
    </dataValidation>
    <dataValidation allowBlank="1" showInputMessage="1" showErrorMessage="1" promptTitle="Contract 1" prompt="Enter target percentage for SO- Persons exiting to temp, transitional, or permanent housing" sqref="E17" xr:uid="{00000000-0002-0000-0500-000009000000}"/>
    <dataValidation allowBlank="1" showInputMessage="1" showErrorMessage="1" promptTitle="Contract 2" prompt="Enter target percentage for SO- Persons exiting to temp, transitional, or permanent housing" sqref="H17:H18" xr:uid="{00000000-0002-0000-0500-00000A000000}"/>
    <dataValidation allowBlank="1" showInputMessage="1" showErrorMessage="1" promptTitle="Contract 3" prompt="Enter target percentage for SO- Persons exiting to temp, transitional, or permanent housing" sqref="K17:K18" xr:uid="{00000000-0002-0000-0500-00000B000000}"/>
    <dataValidation allowBlank="1" showInputMessage="1" showErrorMessage="1" promptTitle="Contract 1" prompt="Enter target percentage for ES-  Persons exiting to permanent housing" sqref="E26 E21" xr:uid="{00000000-0002-0000-0500-00000C000000}"/>
    <dataValidation allowBlank="1" showInputMessage="1" showErrorMessage="1" promptTitle="Contract 2" prompt="Enter target percentage for ES- Persons exiting to permanent housing" sqref="H21:H22" xr:uid="{00000000-0002-0000-0500-00000D000000}"/>
    <dataValidation allowBlank="1" showInputMessage="1" showErrorMessage="1" promptTitle="Contract 3" prompt="Enter target percentage for ES- Persons exiting to permanent housing" sqref="K21:K22" xr:uid="{00000000-0002-0000-0500-00000E000000}"/>
    <dataValidation allowBlank="1" showInputMessage="1" showErrorMessage="1" promptTitle="Contract 1" prompt="Enter outcome percentage for SO - persons exiting to temp, transitional, or permanent housing " sqref="F17:F18" xr:uid="{00000000-0002-0000-0500-00000F000000}"/>
    <dataValidation allowBlank="1" showInputMessage="1" showErrorMessage="1" promptTitle="Contract 2" prompt="Enter outcome percentage for SO - persons exiting to temp, transitional, or permanent housing " sqref="I17:I18" xr:uid="{00000000-0002-0000-0500-000010000000}"/>
    <dataValidation allowBlank="1" showInputMessage="1" showErrorMessage="1" promptTitle="Contract 3" prompt="Enter outcome percentage for SO - persons exiting to temp, transitional, or permanent housing " sqref="L17:L18" xr:uid="{00000000-0002-0000-0500-000011000000}"/>
    <dataValidation allowBlank="1" showInputMessage="1" showErrorMessage="1" promptTitle="Contract 1" prompt="Enter outcome percentage for ES - persons exiting to permanent housing " sqref="F21:F22" xr:uid="{00000000-0002-0000-0500-000012000000}"/>
    <dataValidation allowBlank="1" showInputMessage="1" showErrorMessage="1" promptTitle="Contract 2" prompt="Enter outcome percentage for ES - persons exiting to permanent housing " sqref="I21:I22" xr:uid="{00000000-0002-0000-0500-000013000000}"/>
    <dataValidation allowBlank="1" showInputMessage="1" showErrorMessage="1" promptTitle="Contract 3" prompt="Enter outcome percentage for ES - persons exiting to permanent housing " sqref="L21:L22" xr:uid="{00000000-0002-0000-0500-000014000000}"/>
    <dataValidation allowBlank="1" showInputMessage="1" showErrorMessage="1" promptTitle="Contract 1" prompt="Enter target percentage for HP-  Persons maintaining perm housing for 3+ months after exit" sqref="E25" xr:uid="{00000000-0002-0000-0500-000015000000}"/>
    <dataValidation allowBlank="1" showInputMessage="1" showErrorMessage="1" promptTitle="Contract 1" prompt="Enter outcome percentage for HP - persons maintaining perm housing for 3+ months after exit" sqref="F25:F26" xr:uid="{00000000-0002-0000-0500-000016000000}"/>
    <dataValidation allowBlank="1" showInputMessage="1" showErrorMessage="1" promptTitle="Contract 2" prompt="Enter target percentage for HP-  Persons maintaining perm housing for 3+ months after exit" sqref="H25:H26" xr:uid="{00000000-0002-0000-0500-000017000000}"/>
    <dataValidation allowBlank="1" showInputMessage="1" showErrorMessage="1" promptTitle="Contract 2" prompt="Enter outcome percentage for HP - persons maintaining perm housing for 3+ months after exit" sqref="I25:I26" xr:uid="{00000000-0002-0000-0500-000018000000}"/>
    <dataValidation allowBlank="1" showInputMessage="1" showErrorMessage="1" promptTitle="Contract 3" prompt="Enter target percentage for HP-  Persons maintaining perm housing for 3+ months after exit" sqref="K25:K26" xr:uid="{00000000-0002-0000-0500-000019000000}"/>
    <dataValidation allowBlank="1" showInputMessage="1" showErrorMessage="1" promptTitle="Contract 3" prompt="Enter outcome percentage for HP - persons maintaining perm housing for 3+ months after exit" sqref="L25:L26" xr:uid="{00000000-0002-0000-0500-00001A000000}"/>
    <dataValidation allowBlank="1" showInputMessage="1" showErrorMessage="1" promptTitle="Contract 1" prompt="Enter target percentage for RR-  Persons maintaining perm housing for 3+ months after exit" sqref="E29" xr:uid="{00000000-0002-0000-0500-00001B000000}"/>
    <dataValidation allowBlank="1" showInputMessage="1" showErrorMessage="1" promptTitle="Contract 1" prompt="Enter outcome percentage for RR - persons maintaining perm housing for 3+ months after exit" sqref="F29" xr:uid="{00000000-0002-0000-0500-00001C000000}"/>
    <dataValidation allowBlank="1" showInputMessage="1" showErrorMessage="1" promptTitle="Contract 2" prompt="Enter target percentage for RR-  Persons maintaining perm housing for 3+ months after exit" sqref="H29" xr:uid="{00000000-0002-0000-0500-00001D000000}"/>
    <dataValidation allowBlank="1" showInputMessage="1" showErrorMessage="1" promptTitle="Contract 2" prompt="Enter outcome percentage for RR - persons maintaining perm housing for 3+ months after exit" sqref="I29" xr:uid="{00000000-0002-0000-0500-00001E000000}"/>
    <dataValidation allowBlank="1" showInputMessage="1" showErrorMessage="1" promptTitle="Contract 3" prompt="Enter target percentage for RR-  Persons maintaining perm housing for 3+ months after exit" sqref="K29" xr:uid="{00000000-0002-0000-0500-00001F000000}"/>
    <dataValidation allowBlank="1" showInputMessage="1" showErrorMessage="1" promptTitle="Contract 3" prompt="Enter outcome percentage for RR - persons maintaining perm housing for 3+ months after exit" sqref="L29" xr:uid="{00000000-0002-0000-0500-000020000000}"/>
    <dataValidation type="list" allowBlank="1" showInputMessage="1" showErrorMessage="1" prompt="Is Applicant requesting points for meeting 100% of the SO target?" sqref="L7" xr:uid="{00000000-0002-0000-0500-000021000000}">
      <formula1>"Yes, No"</formula1>
    </dataValidation>
    <dataValidation type="list" allowBlank="1" showInputMessage="1" showErrorMessage="1" prompt="Is Applicant requesting points for meeting 100% of the ES target?" sqref="L8" xr:uid="{00000000-0002-0000-0500-000022000000}">
      <formula1>"Yes, No"</formula1>
    </dataValidation>
    <dataValidation type="list" allowBlank="1" showInputMessage="1" showErrorMessage="1" prompt="Is Applicant requesting points for meeting 100% of the HP target?" sqref="L9" xr:uid="{00000000-0002-0000-0500-000023000000}">
      <formula1>"Yes, No"</formula1>
    </dataValidation>
    <dataValidation type="list" allowBlank="1" showInputMessage="1" showErrorMessage="1" prompt="Is Applicant requesting points for meeting 100% of the RR target?" sqref="L10" xr:uid="{00000000-0002-0000-0500-000024000000}">
      <formula1>"Yes, No"</formula1>
    </dataValidation>
    <dataValidation allowBlank="1" showErrorMessage="1" promptTitle="Contract 1" prompt="Enter target percentage for ES-  Persons exiting to permanent housing" sqref="E30 E22" xr:uid="{00000000-0002-0000-0500-000025000000}"/>
    <dataValidation allowBlank="1" showErrorMessage="1" sqref="E18" xr:uid="{00000000-0002-0000-0500-000026000000}"/>
    <dataValidation type="list" allowBlank="1" showInputMessage="1" showErrorMessage="1" promptTitle="Contract 1" prompt="Applicant met 100% or more of their Match obligation" sqref="E14:F14" xr:uid="{00000000-0002-0000-0500-000027000000}">
      <formula1>"Yes, No"</formula1>
    </dataValidation>
    <dataValidation type="list" allowBlank="1" showInputMessage="1" showErrorMessage="1" promptTitle="Contract 2" prompt="Applicant met 100% or more of their Match obligation" sqref="H14:I14" xr:uid="{00000000-0002-0000-0500-000028000000}">
      <formula1>"Yes, No"</formula1>
    </dataValidation>
    <dataValidation type="list" allowBlank="1" showInputMessage="1" showErrorMessage="1" promptTitle="Contract 3" prompt="Applicant met 100% or more of their Match obligation" sqref="K14:L14" xr:uid="{00000000-0002-0000-0500-000029000000}">
      <formula1>"Yes, No"</formula1>
    </dataValidation>
  </dataValidations>
  <pageMargins left="0.38541666666666669" right="0.7" top="0.75" bottom="0.75" header="0.3" footer="0.3"/>
  <pageSetup scale="9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tint="-0.499984740745262"/>
  </sheetPr>
  <dimension ref="A1:K31"/>
  <sheetViews>
    <sheetView showGridLines="0" showRowColHeaders="0" zoomScaleNormal="100" zoomScaleSheetLayoutView="100" workbookViewId="0">
      <selection activeCell="B16" sqref="B16"/>
    </sheetView>
  </sheetViews>
  <sheetFormatPr defaultColWidth="0" defaultRowHeight="0" customHeight="1" zeroHeight="1" x14ac:dyDescent="0.25"/>
  <cols>
    <col min="1" max="1" width="2.42578125" customWidth="1"/>
    <col min="2" max="2" width="6.5703125" customWidth="1"/>
    <col min="3" max="9" width="9.140625" customWidth="1"/>
    <col min="10" max="10" width="24" customWidth="1"/>
    <col min="11" max="11" width="2.42578125" customWidth="1"/>
    <col min="12" max="16384" width="4.85546875" hidden="1"/>
  </cols>
  <sheetData>
    <row r="1" spans="2:10" ht="9" customHeight="1" x14ac:dyDescent="0.25"/>
    <row r="2" spans="2:10" ht="15.75" x14ac:dyDescent="0.25">
      <c r="B2" s="296" t="s">
        <v>206</v>
      </c>
      <c r="C2" s="297"/>
      <c r="D2" s="297"/>
      <c r="E2" s="297"/>
      <c r="F2" s="297"/>
      <c r="G2" s="297"/>
      <c r="H2" s="297"/>
      <c r="I2" s="297"/>
      <c r="J2" s="297"/>
    </row>
    <row r="3" spans="2:10" ht="77.25" customHeight="1" x14ac:dyDescent="0.25">
      <c r="B3" s="298" t="s">
        <v>403</v>
      </c>
      <c r="C3" s="298"/>
      <c r="D3" s="298"/>
      <c r="E3" s="298"/>
      <c r="F3" s="298"/>
      <c r="G3" s="298"/>
      <c r="H3" s="298"/>
      <c r="I3" s="298"/>
      <c r="J3" s="298"/>
    </row>
    <row r="4" spans="2:10" s="4" customFormat="1" ht="20.25" customHeight="1" x14ac:dyDescent="0.25">
      <c r="B4" s="4" t="s">
        <v>207</v>
      </c>
    </row>
    <row r="5" spans="2:10" s="94" customFormat="1" ht="37.35" customHeight="1" x14ac:dyDescent="0.25">
      <c r="B5" s="299" t="s">
        <v>208</v>
      </c>
      <c r="C5" s="300"/>
      <c r="D5" s="300"/>
      <c r="E5" s="300"/>
      <c r="F5" s="300"/>
      <c r="G5" s="300"/>
      <c r="H5" s="300"/>
      <c r="I5" s="300"/>
      <c r="J5" s="300"/>
    </row>
    <row r="6" spans="2:10" s="4" customFormat="1" ht="32.25" customHeight="1" x14ac:dyDescent="0.25">
      <c r="B6" s="295" t="s">
        <v>209</v>
      </c>
      <c r="C6" s="295"/>
      <c r="D6" s="295"/>
      <c r="E6" s="295"/>
      <c r="F6" s="295"/>
      <c r="G6" s="295"/>
      <c r="H6" s="295"/>
      <c r="I6" s="295"/>
      <c r="J6" s="295"/>
    </row>
    <row r="7" spans="2:10" s="4" customFormat="1" ht="12" customHeight="1" x14ac:dyDescent="0.25">
      <c r="B7" s="8"/>
      <c r="C7" s="99"/>
      <c r="D7" s="99"/>
      <c r="E7" s="99"/>
      <c r="F7" s="99"/>
      <c r="G7" s="99"/>
      <c r="H7" s="99"/>
      <c r="I7" s="99"/>
      <c r="J7" s="99"/>
    </row>
    <row r="8" spans="2:10" s="4" customFormat="1" ht="47.25" customHeight="1" x14ac:dyDescent="0.25">
      <c r="B8" s="294" t="s">
        <v>210</v>
      </c>
      <c r="C8" s="295"/>
      <c r="D8" s="295"/>
      <c r="E8" s="295"/>
      <c r="F8" s="295"/>
      <c r="G8" s="295"/>
      <c r="H8" s="295"/>
      <c r="I8" s="295"/>
      <c r="J8" s="295"/>
    </row>
    <row r="9" spans="2:10" s="4" customFormat="1" ht="11.25" customHeight="1" x14ac:dyDescent="0.25">
      <c r="B9" s="8"/>
      <c r="C9" s="99"/>
      <c r="D9" s="99"/>
      <c r="E9" s="99"/>
      <c r="F9" s="99"/>
      <c r="G9" s="99"/>
      <c r="H9" s="99"/>
      <c r="I9" s="99"/>
      <c r="J9" s="99"/>
    </row>
    <row r="10" spans="2:10" s="4" customFormat="1" ht="33.75" customHeight="1" x14ac:dyDescent="0.25">
      <c r="B10" s="294" t="s">
        <v>211</v>
      </c>
      <c r="C10" s="295"/>
      <c r="D10" s="295"/>
      <c r="E10" s="295"/>
      <c r="F10" s="295"/>
      <c r="G10" s="295"/>
      <c r="H10" s="295"/>
      <c r="I10" s="295"/>
      <c r="J10" s="295"/>
    </row>
    <row r="11" spans="2:10" s="4" customFormat="1" ht="12" customHeight="1" x14ac:dyDescent="0.25">
      <c r="B11" s="8"/>
      <c r="C11" s="99"/>
      <c r="D11" s="99"/>
      <c r="E11" s="99"/>
      <c r="F11" s="99"/>
      <c r="G11" s="99"/>
      <c r="H11" s="99"/>
      <c r="I11" s="99"/>
      <c r="J11" s="99"/>
    </row>
    <row r="12" spans="2:10" s="4" customFormat="1" ht="37.5" customHeight="1" x14ac:dyDescent="0.25">
      <c r="B12" s="294" t="s">
        <v>212</v>
      </c>
      <c r="C12" s="295"/>
      <c r="D12" s="295"/>
      <c r="E12" s="295"/>
      <c r="F12" s="295"/>
      <c r="G12" s="295"/>
      <c r="H12" s="295"/>
      <c r="I12" s="295"/>
      <c r="J12" s="295"/>
    </row>
    <row r="13" spans="2:10" s="4" customFormat="1" ht="12.75" customHeight="1" x14ac:dyDescent="0.25">
      <c r="B13" s="7"/>
      <c r="C13" s="7"/>
      <c r="D13" s="7"/>
      <c r="E13" s="7"/>
      <c r="F13" s="7"/>
      <c r="G13" s="7"/>
      <c r="H13" s="7"/>
      <c r="I13" s="7"/>
      <c r="J13" s="7"/>
    </row>
    <row r="14" spans="2:10" s="4" customFormat="1" ht="33" customHeight="1" x14ac:dyDescent="0.25">
      <c r="B14" s="294" t="s">
        <v>213</v>
      </c>
      <c r="C14" s="295"/>
      <c r="D14" s="295"/>
      <c r="E14" s="295"/>
      <c r="F14" s="295"/>
      <c r="G14" s="295"/>
      <c r="H14" s="295"/>
      <c r="I14" s="295"/>
      <c r="J14" s="295"/>
    </row>
    <row r="15" spans="2:10" s="4" customFormat="1" ht="18" customHeight="1" thickBot="1" x14ac:dyDescent="0.3">
      <c r="B15" s="6"/>
      <c r="C15" s="6"/>
      <c r="D15" s="6"/>
      <c r="E15" s="6"/>
      <c r="F15" s="6"/>
      <c r="G15" s="6"/>
      <c r="H15" s="6"/>
      <c r="I15" s="6"/>
      <c r="J15" s="6"/>
    </row>
    <row r="16" spans="2:10" ht="39" customHeight="1" thickBot="1" x14ac:dyDescent="0.3">
      <c r="B16" s="157"/>
      <c r="C16" s="292" t="s">
        <v>214</v>
      </c>
      <c r="D16" s="292"/>
      <c r="E16" s="292"/>
      <c r="F16" s="292"/>
      <c r="G16" s="292"/>
      <c r="H16" s="292"/>
      <c r="I16" s="292"/>
      <c r="J16" s="293"/>
    </row>
    <row r="17" spans="3:10" ht="12.95" customHeight="1" x14ac:dyDescent="0.25">
      <c r="C17" s="98"/>
      <c r="D17" s="98"/>
      <c r="E17" s="98"/>
      <c r="F17" s="98"/>
      <c r="G17" s="98"/>
      <c r="H17" s="98"/>
      <c r="I17" s="98"/>
      <c r="J17" s="98"/>
    </row>
    <row r="18" spans="3:10" ht="15.6" hidden="1" customHeight="1" x14ac:dyDescent="0.25">
      <c r="C18" s="98"/>
      <c r="D18" s="98"/>
      <c r="E18" s="98"/>
      <c r="F18" s="98"/>
      <c r="G18" s="98"/>
      <c r="H18" s="98"/>
      <c r="I18" s="98"/>
      <c r="J18" s="98"/>
    </row>
    <row r="19" spans="3:10" ht="15" hidden="1" x14ac:dyDescent="0.25"/>
    <row r="20" spans="3:10" ht="9" hidden="1" customHeight="1" x14ac:dyDescent="0.25"/>
    <row r="21" spans="3:10" ht="15" hidden="1" x14ac:dyDescent="0.25"/>
    <row r="22" spans="3:10" ht="15" hidden="1" x14ac:dyDescent="0.25"/>
    <row r="23" spans="3:10" ht="15" hidden="1" x14ac:dyDescent="0.25"/>
    <row r="24" spans="3:10" ht="15" hidden="1" x14ac:dyDescent="0.25"/>
    <row r="25" spans="3:10" ht="15" hidden="1" x14ac:dyDescent="0.25"/>
    <row r="26" spans="3:10" ht="15" hidden="1" x14ac:dyDescent="0.25"/>
    <row r="27" spans="3:10" ht="15" hidden="1" x14ac:dyDescent="0.25"/>
    <row r="28" spans="3:10" ht="15" hidden="1" x14ac:dyDescent="0.25"/>
    <row r="29" spans="3:10" ht="15" hidden="1" x14ac:dyDescent="0.25"/>
    <row r="30" spans="3:10" ht="15" hidden="1" x14ac:dyDescent="0.25"/>
    <row r="31" spans="3:10" ht="15" hidden="1" x14ac:dyDescent="0.25"/>
  </sheetData>
  <sheetProtection algorithmName="SHA-512" hashValue="5DkrXTwEr1xCf2p5Aiv1SsZZXZ9mpR7qQNdha/Gg8lIBE4DYK6akcqVoyHlteKbvjApSIqRC8n2IBjl3gpa5ug==" saltValue="pzFSwRucKdd+aAL88kUclw==" spinCount="100000" sheet="1" objects="1" scenarios="1" selectLockedCells="1"/>
  <mergeCells count="9">
    <mergeCell ref="C16:J16"/>
    <mergeCell ref="B12:J12"/>
    <mergeCell ref="B14:J14"/>
    <mergeCell ref="B2:J2"/>
    <mergeCell ref="B3:J3"/>
    <mergeCell ref="B5:J5"/>
    <mergeCell ref="B6:J6"/>
    <mergeCell ref="B8:J8"/>
    <mergeCell ref="B10:J10"/>
  </mergeCells>
  <dataValidations count="1">
    <dataValidation type="list" allowBlank="1" showInputMessage="1" showErrorMessage="1" promptTitle="POINTS SELECTION" prompt="Number of points requested under category &quot;PREVIOUS MONITORING REPORTS.&quot;" sqref="B16" xr:uid="{00000000-0002-0000-0600-000000000000}">
      <formula1>"0,1,2,3,5"</formula1>
    </dataValidation>
  </dataValidations>
  <pageMargins left="0.25" right="0.25"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K49"/>
  <sheetViews>
    <sheetView showGridLines="0" showRowColHeaders="0" zoomScaleNormal="100" zoomScaleSheetLayoutView="100" zoomScalePageLayoutView="130" workbookViewId="0">
      <selection activeCell="E13" sqref="E13:G13"/>
    </sheetView>
  </sheetViews>
  <sheetFormatPr defaultColWidth="0" defaultRowHeight="0" customHeight="1" zeroHeight="1" x14ac:dyDescent="0.25"/>
  <cols>
    <col min="1" max="1" width="2.140625" customWidth="1"/>
    <col min="2" max="2" width="6.5703125" style="9" customWidth="1"/>
    <col min="3" max="3" width="7.140625" style="9" customWidth="1"/>
    <col min="4" max="4" width="16.42578125" style="9" customWidth="1"/>
    <col min="5" max="5" width="9.140625" style="9" customWidth="1"/>
    <col min="6" max="6" width="7.85546875" style="9" customWidth="1"/>
    <col min="7" max="7" width="15.140625" style="9" customWidth="1"/>
    <col min="8" max="9" width="9.140625" style="9" customWidth="1"/>
    <col min="10" max="10" width="17.140625" style="9" customWidth="1"/>
    <col min="11" max="11" width="2.5703125" customWidth="1"/>
    <col min="12" max="16384" width="9.140625" hidden="1"/>
  </cols>
  <sheetData>
    <row r="1" spans="2:10" ht="15" x14ac:dyDescent="0.25"/>
    <row r="2" spans="2:10" s="1" customFormat="1" ht="20.25" customHeight="1" x14ac:dyDescent="0.25">
      <c r="B2" s="180" t="s">
        <v>215</v>
      </c>
      <c r="C2" s="181"/>
      <c r="D2" s="181"/>
      <c r="E2" s="181"/>
      <c r="F2" s="181"/>
      <c r="G2" s="181"/>
      <c r="H2" s="181"/>
      <c r="I2" s="181"/>
      <c r="J2" s="181"/>
    </row>
    <row r="3" spans="2:10" s="1" customFormat="1" ht="44.1" customHeight="1" x14ac:dyDescent="0.25">
      <c r="B3" s="301" t="s">
        <v>216</v>
      </c>
      <c r="C3" s="301"/>
      <c r="D3" s="301"/>
      <c r="E3" s="301"/>
      <c r="F3" s="301"/>
      <c r="G3" s="301"/>
      <c r="H3" s="301"/>
      <c r="I3" s="301"/>
      <c r="J3" s="301"/>
    </row>
    <row r="4" spans="2:10" s="4" customFormat="1" ht="64.5" customHeight="1" x14ac:dyDescent="0.25">
      <c r="B4" s="302" t="s">
        <v>385</v>
      </c>
      <c r="C4" s="303"/>
      <c r="D4" s="303"/>
      <c r="E4" s="303"/>
      <c r="F4" s="303"/>
      <c r="G4" s="303"/>
      <c r="H4" s="303"/>
      <c r="I4" s="303"/>
      <c r="J4" s="303"/>
    </row>
    <row r="5" spans="2:10" ht="54" customHeight="1" x14ac:dyDescent="0.25">
      <c r="B5" s="303"/>
      <c r="C5" s="303"/>
      <c r="D5" s="303"/>
      <c r="E5" s="303"/>
      <c r="F5" s="303"/>
      <c r="G5" s="303"/>
      <c r="H5" s="303"/>
      <c r="I5" s="303"/>
      <c r="J5" s="303"/>
    </row>
    <row r="6" spans="2:10" ht="6.6" customHeight="1" x14ac:dyDescent="0.25">
      <c r="B6" s="125"/>
      <c r="C6" s="125"/>
      <c r="D6" s="125"/>
      <c r="E6" s="125"/>
      <c r="F6" s="125"/>
      <c r="G6" s="125"/>
      <c r="H6" s="125"/>
      <c r="I6" s="125"/>
      <c r="J6" s="125"/>
    </row>
    <row r="7" spans="2:10" ht="39.75" customHeight="1" x14ac:dyDescent="0.25">
      <c r="B7" s="319" t="s">
        <v>384</v>
      </c>
      <c r="C7" s="319"/>
      <c r="D7" s="319"/>
      <c r="E7" s="320"/>
      <c r="F7" s="321"/>
      <c r="G7" s="321"/>
      <c r="H7" s="321"/>
      <c r="I7" s="322"/>
      <c r="J7" s="108"/>
    </row>
    <row r="8" spans="2:10" ht="6.95" customHeight="1" x14ac:dyDescent="0.25">
      <c r="B8" s="126"/>
      <c r="C8" s="126"/>
      <c r="D8" s="126"/>
      <c r="E8" s="128"/>
      <c r="F8" s="127"/>
      <c r="G8" s="127"/>
      <c r="H8" s="127"/>
      <c r="I8" s="127"/>
      <c r="J8" s="118"/>
    </row>
    <row r="9" spans="2:10" ht="15" x14ac:dyDescent="0.25">
      <c r="B9" s="304" t="s">
        <v>381</v>
      </c>
      <c r="C9" s="305"/>
      <c r="D9" s="305"/>
      <c r="E9" s="305"/>
      <c r="F9" s="305"/>
      <c r="G9" s="305"/>
      <c r="H9" s="305"/>
      <c r="I9" s="305"/>
      <c r="J9" s="305"/>
    </row>
    <row r="10" spans="2:10" ht="13.5" customHeight="1" x14ac:dyDescent="0.25">
      <c r="B10" s="306" t="str">
        <f>IF('2-1 Homeless Participation'!E4="TX-607 Texas Balance of State (BoS) CoC","607 Balance of State:","")</f>
        <v/>
      </c>
      <c r="C10" s="307"/>
      <c r="D10" s="307"/>
      <c r="E10" s="308"/>
      <c r="F10" s="308"/>
      <c r="G10" s="308"/>
    </row>
    <row r="11" spans="2:10" ht="13.5" customHeight="1" x14ac:dyDescent="0.25">
      <c r="B11" s="306" t="str">
        <f>IF('2-1 Homeless Participation'!E4="TX-603 El Paso City &amp; County CoC","603 El Paso","")</f>
        <v/>
      </c>
      <c r="C11" s="307"/>
      <c r="D11" s="307"/>
      <c r="E11" s="309" t="str">
        <f>IF('2-1 Homeless Participation'!E4="TX-603 El Paso City &amp; County CoC","El Paso","")</f>
        <v/>
      </c>
      <c r="F11" s="309"/>
      <c r="G11" s="309"/>
    </row>
    <row r="12" spans="2:10" ht="13.5" customHeight="1" x14ac:dyDescent="0.25">
      <c r="B12" s="310" t="str">
        <f>IF(OR('2-1 Homeless Participation'!E4="TX-607 Texas Balance of State (BoS) CoC",'2-1 Homeless Participation'!E4="TX-603 El Paso City &amp; County CoC",'2-1 Homeless Participation'!E4=""),"","Not Applicable")</f>
        <v/>
      </c>
      <c r="C12" s="311"/>
      <c r="D12" s="311"/>
      <c r="E12" s="312" t="str">
        <f>IF(B12="Not Applicable","No qualifying Counties","")</f>
        <v/>
      </c>
      <c r="F12" s="312"/>
      <c r="G12" s="312"/>
    </row>
    <row r="13" spans="2:10" ht="13.5" customHeight="1" x14ac:dyDescent="0.25">
      <c r="B13" s="313" t="str">
        <f>IF('2-1 Homeless Participation'!E4="","","Other M-Number")</f>
        <v/>
      </c>
      <c r="C13" s="314"/>
      <c r="D13" s="315"/>
      <c r="E13" s="316"/>
      <c r="F13" s="317"/>
      <c r="G13" s="318"/>
    </row>
    <row r="14" spans="2:10" ht="13.5" customHeight="1" thickBot="1" x14ac:dyDescent="0.3">
      <c r="B14" s="5"/>
      <c r="C14" s="19"/>
      <c r="D14" s="19"/>
      <c r="E14" s="19"/>
      <c r="F14" s="19"/>
      <c r="G14" s="19"/>
      <c r="H14" s="19"/>
      <c r="I14" s="19"/>
      <c r="J14" s="19"/>
    </row>
    <row r="15" spans="2:10" ht="28.5" customHeight="1" thickBot="1" x14ac:dyDescent="0.3">
      <c r="B15" s="157">
        <v>0</v>
      </c>
      <c r="C15" s="207" t="s">
        <v>218</v>
      </c>
      <c r="D15" s="207"/>
      <c r="E15" s="207"/>
      <c r="F15" s="207"/>
      <c r="G15" s="207"/>
      <c r="H15" s="207"/>
      <c r="I15" s="207"/>
      <c r="J15" s="208"/>
    </row>
    <row r="16" spans="2:10" ht="15" x14ac:dyDescent="0.25">
      <c r="C16" s="102"/>
      <c r="D16" s="102"/>
      <c r="E16" s="102"/>
      <c r="F16" s="102"/>
      <c r="G16" s="102"/>
      <c r="H16" s="102"/>
      <c r="I16" s="102"/>
      <c r="J16" s="102"/>
    </row>
    <row r="17" spans="3:10" ht="2.1" customHeight="1" x14ac:dyDescent="0.25">
      <c r="C17" s="102"/>
      <c r="D17" s="102"/>
      <c r="E17" s="102"/>
      <c r="F17" s="102"/>
      <c r="G17" s="102"/>
      <c r="H17" s="102"/>
      <c r="I17" s="102"/>
      <c r="J17" s="102"/>
    </row>
    <row r="18" spans="3:10" ht="15" hidden="1" x14ac:dyDescent="0.25"/>
    <row r="19" spans="3:10" ht="15" hidden="1" x14ac:dyDescent="0.25"/>
    <row r="20" spans="3:10" ht="15" hidden="1" x14ac:dyDescent="0.25"/>
    <row r="21" spans="3:10" ht="15" hidden="1" x14ac:dyDescent="0.25"/>
    <row r="22" spans="3:10" ht="15" hidden="1" x14ac:dyDescent="0.25"/>
    <row r="23" spans="3:10" ht="15" hidden="1" x14ac:dyDescent="0.25"/>
    <row r="24" spans="3:10" ht="15" hidden="1" x14ac:dyDescent="0.25"/>
    <row r="25" spans="3:10" ht="15" hidden="1" x14ac:dyDescent="0.25"/>
    <row r="26" spans="3:10" ht="15" hidden="1" x14ac:dyDescent="0.25"/>
    <row r="27" spans="3:10" ht="15" hidden="1" x14ac:dyDescent="0.25"/>
    <row r="28" spans="3:10" ht="15" hidden="1" x14ac:dyDescent="0.25"/>
    <row r="29" spans="3:10" ht="15" hidden="1" x14ac:dyDescent="0.25"/>
    <row r="30" spans="3:10" ht="15" hidden="1" x14ac:dyDescent="0.25"/>
    <row r="31" spans="3:10" ht="15" hidden="1" x14ac:dyDescent="0.25"/>
    <row r="32" spans="3:10" ht="15" hidden="1" x14ac:dyDescent="0.25"/>
    <row r="33" ht="12.6" hidden="1" customHeight="1" x14ac:dyDescent="0.25"/>
    <row r="34" ht="15" hidden="1" x14ac:dyDescent="0.25"/>
    <row r="35" ht="15" hidden="1" x14ac:dyDescent="0.25"/>
    <row r="36" ht="15" hidden="1" x14ac:dyDescent="0.25"/>
    <row r="37" ht="15" hidden="1" x14ac:dyDescent="0.25"/>
    <row r="38" ht="15" hidden="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sheetData>
  <sheetProtection algorithmName="SHA-512" hashValue="VYaRduCVXHBiIPXAZiFmRF3BkG0hhA4lmXRATgqjs241dsb5XOK7hx8aqJU4nqE/cgtL88E0NNc+QQYL0O14kA==" saltValue="YC1L1e8uMo0X8l5+/1+LZg==" spinCount="100000" sheet="1" objects="1" scenarios="1" selectLockedCells="1"/>
  <mergeCells count="15">
    <mergeCell ref="C15:J15"/>
    <mergeCell ref="B2:J2"/>
    <mergeCell ref="B3:J3"/>
    <mergeCell ref="B4:J5"/>
    <mergeCell ref="B9:J9"/>
    <mergeCell ref="B10:D10"/>
    <mergeCell ref="E10:G10"/>
    <mergeCell ref="B11:D11"/>
    <mergeCell ref="E11:G11"/>
    <mergeCell ref="B12:D12"/>
    <mergeCell ref="E12:G12"/>
    <mergeCell ref="B13:D13"/>
    <mergeCell ref="E13:G13"/>
    <mergeCell ref="B7:D7"/>
    <mergeCell ref="E7:I7"/>
  </mergeCells>
  <conditionalFormatting sqref="B10:G13">
    <cfRule type="containsBlanks" dxfId="1" priority="6">
      <formula>LEN(TRIM(B10))=0</formula>
    </cfRule>
  </conditionalFormatting>
  <conditionalFormatting sqref="E10:G10">
    <cfRule type="expression" priority="5" stopIfTrue="1">
      <formula>$B$10="607 Balance of State:"</formula>
    </cfRule>
  </conditionalFormatting>
  <conditionalFormatting sqref="E11:G11">
    <cfRule type="expression" priority="4" stopIfTrue="1">
      <formula>$B$11="603 El Paso"</formula>
    </cfRule>
  </conditionalFormatting>
  <conditionalFormatting sqref="E12:G12">
    <cfRule type="expression" priority="3" stopIfTrue="1">
      <formula>$B$12="Not Applicable"</formula>
    </cfRule>
  </conditionalFormatting>
  <conditionalFormatting sqref="E13:G13">
    <cfRule type="expression" priority="2" stopIfTrue="1">
      <formula>$B$13="Other M-Number"</formula>
    </cfRule>
  </conditionalFormatting>
  <dataValidations count="4">
    <dataValidation type="list" allowBlank="1" showInputMessage="1" showErrorMessage="1" promptTitle="POINTS SELECTION" prompt="Number of points requested under category &quot;PRIORITY FOR CERTAIN COMMUNITIES&quot;." sqref="B15" xr:uid="{00000000-0002-0000-0700-000000000000}">
      <formula1>"0,2"</formula1>
    </dataValidation>
    <dataValidation type="list" allowBlank="1" showInputMessage="1" showErrorMessage="1" promptTitle="PRIORITY FOR CERTAIN COMMUNITIES" prompt="Number of points requested under category &quot;PRIORITY FOR CERTAIN COMMUNITIES&quot;." sqref="WVJ98305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xr:uid="{00000000-0002-0000-0700-000001000000}">
      <formula1>"0,5"</formula1>
    </dataValidation>
    <dataValidation allowBlank="1" showInputMessage="1" showErrorMessage="1" promptTitle="Qualifying County" prompt="Qualifying county included in service area" sqref="E11:G12" xr:uid="{00000000-0002-0000-0700-000002000000}"/>
    <dataValidation allowBlank="1" showInputMessage="1" promptTitle="M Number" prompt="Enter M-Number for the Colonia outside of Counties available for selection" sqref="E13:G13" xr:uid="{00000000-0002-0000-0700-000003000000}"/>
  </dataValidations>
  <pageMargins left="0.25" right="0.25"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Qualifying County" prompt="Select one qualifying county that is included in your service area" xr:uid="{00000000-0002-0000-0700-000004000000}">
          <x14:formula1>
            <xm:f>'2-6 and 2-7 Data'!$J$2:$J$32</xm:f>
          </x14:formula1>
          <xm:sqref>E10:G10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0" tint="-0.499984740745262"/>
  </sheetPr>
  <dimension ref="A1:WVP43"/>
  <sheetViews>
    <sheetView showGridLines="0" showRowColHeaders="0" showRuler="0" showWhiteSpace="0" zoomScaleNormal="100" workbookViewId="0">
      <selection activeCell="E10" sqref="E10:H10"/>
    </sheetView>
  </sheetViews>
  <sheetFormatPr defaultColWidth="0" defaultRowHeight="0" customHeight="1" zeroHeight="1" x14ac:dyDescent="0.25"/>
  <cols>
    <col min="1" max="1" width="2.5703125" customWidth="1"/>
    <col min="2" max="2" width="6.5703125" style="9" customWidth="1"/>
    <col min="3" max="3" width="9.140625" style="9" customWidth="1"/>
    <col min="4" max="4" width="3.5703125" style="9" customWidth="1"/>
    <col min="5" max="6" width="9.140625" style="9" customWidth="1"/>
    <col min="7" max="7" width="5.85546875" style="9" customWidth="1"/>
    <col min="8" max="9" width="9.140625" style="9" customWidth="1"/>
    <col min="10" max="10" width="25.140625" style="9" customWidth="1"/>
    <col min="11" max="11" width="2.5703125" style="9" customWidth="1"/>
    <col min="12" max="256" width="8.140625" hidden="1"/>
    <col min="257" max="263" width="9.140625" hidden="1"/>
    <col min="264" max="264" width="11.5703125" hidden="1"/>
    <col min="265" max="511" width="9.140625" hidden="1"/>
    <col min="512" max="512" width="6.5703125" hidden="1"/>
    <col min="513" max="519" width="9.140625" hidden="1"/>
    <col min="520" max="520" width="11.5703125" hidden="1"/>
    <col min="521" max="767" width="9.140625" hidden="1"/>
    <col min="768" max="768" width="6.5703125" hidden="1"/>
    <col min="769" max="775" width="9.140625" hidden="1"/>
    <col min="776" max="776" width="11.5703125" hidden="1"/>
    <col min="777" max="1023" width="9.140625" hidden="1"/>
    <col min="1024" max="1024" width="6.5703125" hidden="1"/>
    <col min="1025" max="1031" width="9.140625" hidden="1"/>
    <col min="1032" max="1032" width="11.5703125" hidden="1"/>
    <col min="1033" max="1279" width="9.140625" hidden="1"/>
    <col min="1280" max="1280" width="6.5703125" hidden="1"/>
    <col min="1281" max="1287" width="9.140625" hidden="1"/>
    <col min="1288" max="1288" width="11.5703125" hidden="1"/>
    <col min="1289" max="1535" width="9.140625" hidden="1"/>
    <col min="1536" max="1536" width="6.5703125" hidden="1"/>
    <col min="1537" max="1543" width="9.140625" hidden="1"/>
    <col min="1544" max="1544" width="11.5703125" hidden="1"/>
    <col min="1545" max="1791" width="9.140625" hidden="1"/>
    <col min="1792" max="1792" width="6.5703125" hidden="1"/>
    <col min="1793" max="1799" width="9.140625" hidden="1"/>
    <col min="1800" max="1800" width="11.5703125" hidden="1"/>
    <col min="1801" max="2047" width="9.140625" hidden="1"/>
    <col min="2048" max="2048" width="6.5703125" hidden="1"/>
    <col min="2049" max="2055" width="9.140625" hidden="1"/>
    <col min="2056" max="2056" width="11.5703125" hidden="1"/>
    <col min="2057" max="2303" width="9.140625" hidden="1"/>
    <col min="2304" max="2304" width="6.5703125" hidden="1"/>
    <col min="2305" max="2311" width="9.140625" hidden="1"/>
    <col min="2312" max="2312" width="11.5703125" hidden="1"/>
    <col min="2313" max="2559" width="9.140625" hidden="1"/>
    <col min="2560" max="2560" width="6.5703125" hidden="1"/>
    <col min="2561" max="2567" width="9.140625" hidden="1"/>
    <col min="2568" max="2568" width="11.5703125" hidden="1"/>
    <col min="2569" max="2815" width="9.140625" hidden="1"/>
    <col min="2816" max="2816" width="6.5703125" hidden="1"/>
    <col min="2817" max="2823" width="9.140625" hidden="1"/>
    <col min="2824" max="2824" width="11.5703125" hidden="1"/>
    <col min="2825" max="3071" width="9.140625" hidden="1"/>
    <col min="3072" max="3072" width="6.5703125" hidden="1"/>
    <col min="3073" max="3079" width="9.140625" hidden="1"/>
    <col min="3080" max="3080" width="11.5703125" hidden="1"/>
    <col min="3081" max="3327" width="9.140625" hidden="1"/>
    <col min="3328" max="3328" width="6.5703125" hidden="1"/>
    <col min="3329" max="3335" width="9.140625" hidden="1"/>
    <col min="3336" max="3336" width="11.5703125" hidden="1"/>
    <col min="3337" max="3583" width="9.140625" hidden="1"/>
    <col min="3584" max="3584" width="6.5703125" hidden="1"/>
    <col min="3585" max="3591" width="9.140625" hidden="1"/>
    <col min="3592" max="3592" width="11.5703125" hidden="1"/>
    <col min="3593" max="3839" width="9.140625" hidden="1"/>
    <col min="3840" max="3840" width="6.5703125" hidden="1"/>
    <col min="3841" max="3847" width="9.140625" hidden="1"/>
    <col min="3848" max="3848" width="11.5703125" hidden="1"/>
    <col min="3849" max="4095" width="9.140625" hidden="1"/>
    <col min="4096" max="4096" width="6.5703125" hidden="1"/>
    <col min="4097" max="4103" width="9.140625" hidden="1"/>
    <col min="4104" max="4104" width="11.5703125" hidden="1"/>
    <col min="4105" max="4351" width="9.140625" hidden="1"/>
    <col min="4352" max="4352" width="6.5703125" hidden="1"/>
    <col min="4353" max="4359" width="9.140625" hidden="1"/>
    <col min="4360" max="4360" width="11.5703125" hidden="1"/>
    <col min="4361" max="4607" width="9.140625" hidden="1"/>
    <col min="4608" max="4608" width="6.5703125" hidden="1"/>
    <col min="4609" max="4615" width="9.140625" hidden="1"/>
    <col min="4616" max="4616" width="11.5703125" hidden="1"/>
    <col min="4617" max="4863" width="9.140625" hidden="1"/>
    <col min="4864" max="4864" width="6.5703125" hidden="1"/>
    <col min="4865" max="4871" width="9.140625" hidden="1"/>
    <col min="4872" max="4872" width="11.5703125" hidden="1"/>
    <col min="4873" max="5119" width="9.140625" hidden="1"/>
    <col min="5120" max="5120" width="6.5703125" hidden="1"/>
    <col min="5121" max="5127" width="9.140625" hidden="1"/>
    <col min="5128" max="5128" width="11.5703125" hidden="1"/>
    <col min="5129" max="5375" width="9.140625" hidden="1"/>
    <col min="5376" max="5376" width="6.5703125" hidden="1"/>
    <col min="5377" max="5383" width="9.140625" hidden="1"/>
    <col min="5384" max="5384" width="11.5703125" hidden="1"/>
    <col min="5385" max="5631" width="9.140625" hidden="1"/>
    <col min="5632" max="5632" width="6.5703125" hidden="1"/>
    <col min="5633" max="5639" width="9.140625" hidden="1"/>
    <col min="5640" max="5640" width="11.5703125" hidden="1"/>
    <col min="5641" max="5887" width="9.140625" hidden="1"/>
    <col min="5888" max="5888" width="6.5703125" hidden="1"/>
    <col min="5889" max="5895" width="9.140625" hidden="1"/>
    <col min="5896" max="5896" width="11.5703125" hidden="1"/>
    <col min="5897" max="6143" width="9.140625" hidden="1"/>
    <col min="6144" max="6144" width="6.5703125" hidden="1"/>
    <col min="6145" max="6151" width="9.140625" hidden="1"/>
    <col min="6152" max="6152" width="11.5703125" hidden="1"/>
    <col min="6153" max="6399" width="9.140625" hidden="1"/>
    <col min="6400" max="6400" width="6.5703125" hidden="1"/>
    <col min="6401" max="6407" width="9.140625" hidden="1"/>
    <col min="6408" max="6408" width="11.5703125" hidden="1"/>
    <col min="6409" max="6655" width="9.140625" hidden="1"/>
    <col min="6656" max="6656" width="6.5703125" hidden="1"/>
    <col min="6657" max="6663" width="9.140625" hidden="1"/>
    <col min="6664" max="6664" width="11.5703125" hidden="1"/>
    <col min="6665" max="6911" width="9.140625" hidden="1"/>
    <col min="6912" max="6912" width="6.5703125" hidden="1"/>
    <col min="6913" max="6919" width="9.140625" hidden="1"/>
    <col min="6920" max="6920" width="11.5703125" hidden="1"/>
    <col min="6921" max="7167" width="9.140625" hidden="1"/>
    <col min="7168" max="7168" width="6.5703125" hidden="1"/>
    <col min="7169" max="7175" width="9.140625" hidden="1"/>
    <col min="7176" max="7176" width="11.5703125" hidden="1"/>
    <col min="7177" max="7423" width="9.140625" hidden="1"/>
    <col min="7424" max="7424" width="6.5703125" hidden="1"/>
    <col min="7425" max="7431" width="9.140625" hidden="1"/>
    <col min="7432" max="7432" width="11.5703125" hidden="1"/>
    <col min="7433" max="7679" width="9.140625" hidden="1"/>
    <col min="7680" max="7680" width="6.5703125" hidden="1"/>
    <col min="7681" max="7687" width="9.140625" hidden="1"/>
    <col min="7688" max="7688" width="11.5703125" hidden="1"/>
    <col min="7689" max="7935" width="9.140625" hidden="1"/>
    <col min="7936" max="7936" width="6.5703125" hidden="1"/>
    <col min="7937" max="7943" width="9.140625" hidden="1"/>
    <col min="7944" max="7944" width="11.5703125" hidden="1"/>
    <col min="7945" max="8191" width="9.140625" hidden="1"/>
    <col min="8192" max="8192" width="6.5703125" hidden="1"/>
    <col min="8193" max="8199" width="9.140625" hidden="1"/>
    <col min="8200" max="8200" width="11.5703125" hidden="1"/>
    <col min="8201" max="8447" width="9.140625" hidden="1"/>
    <col min="8448" max="8448" width="6.5703125" hidden="1"/>
    <col min="8449" max="8455" width="9.140625" hidden="1"/>
    <col min="8456" max="8456" width="11.5703125" hidden="1"/>
    <col min="8457" max="8703" width="9.140625" hidden="1"/>
    <col min="8704" max="8704" width="6.5703125" hidden="1"/>
    <col min="8705" max="8711" width="9.140625" hidden="1"/>
    <col min="8712" max="8712" width="11.5703125" hidden="1"/>
    <col min="8713" max="8959" width="9.140625" hidden="1"/>
    <col min="8960" max="8960" width="6.5703125" hidden="1"/>
    <col min="8961" max="8967" width="9.140625" hidden="1"/>
    <col min="8968" max="8968" width="11.5703125" hidden="1"/>
    <col min="8969" max="9215" width="9.140625" hidden="1"/>
    <col min="9216" max="9216" width="6.5703125" hidden="1"/>
    <col min="9217" max="9223" width="9.140625" hidden="1"/>
    <col min="9224" max="9224" width="11.5703125" hidden="1"/>
    <col min="9225" max="9471" width="9.140625" hidden="1"/>
    <col min="9472" max="9472" width="6.5703125" hidden="1"/>
    <col min="9473" max="9479" width="9.140625" hidden="1"/>
    <col min="9480" max="9480" width="11.5703125" hidden="1"/>
    <col min="9481" max="9727" width="9.140625" hidden="1"/>
    <col min="9728" max="9728" width="6.5703125" hidden="1"/>
    <col min="9729" max="9735" width="9.140625" hidden="1"/>
    <col min="9736" max="9736" width="11.5703125" hidden="1"/>
    <col min="9737" max="9983" width="9.140625" hidden="1"/>
    <col min="9984" max="9984" width="6.5703125" hidden="1"/>
    <col min="9985" max="9991" width="9.140625" hidden="1"/>
    <col min="9992" max="9992" width="11.5703125" hidden="1"/>
    <col min="9993" max="10239" width="9.140625" hidden="1"/>
    <col min="10240" max="10240" width="6.5703125" hidden="1"/>
    <col min="10241" max="10247" width="9.140625" hidden="1"/>
    <col min="10248" max="10248" width="11.5703125" hidden="1"/>
    <col min="10249" max="10495" width="9.140625" hidden="1"/>
    <col min="10496" max="10496" width="6.5703125" hidden="1"/>
    <col min="10497" max="10503" width="9.140625" hidden="1"/>
    <col min="10504" max="10504" width="11.5703125" hidden="1"/>
    <col min="10505" max="10751" width="9.140625" hidden="1"/>
    <col min="10752" max="10752" width="6.5703125" hidden="1"/>
    <col min="10753" max="10759" width="9.140625" hidden="1"/>
    <col min="10760" max="10760" width="11.5703125" hidden="1"/>
    <col min="10761" max="11007" width="9.140625" hidden="1"/>
    <col min="11008" max="11008" width="6.5703125" hidden="1"/>
    <col min="11009" max="11015" width="9.140625" hidden="1"/>
    <col min="11016" max="11016" width="11.5703125" hidden="1"/>
    <col min="11017" max="11263" width="9.140625" hidden="1"/>
    <col min="11264" max="11264" width="6.5703125" hidden="1"/>
    <col min="11265" max="11271" width="9.140625" hidden="1"/>
    <col min="11272" max="11272" width="11.5703125" hidden="1"/>
    <col min="11273" max="11519" width="9.140625" hidden="1"/>
    <col min="11520" max="11520" width="6.5703125" hidden="1"/>
    <col min="11521" max="11527" width="9.140625" hidden="1"/>
    <col min="11528" max="11528" width="11.5703125" hidden="1"/>
    <col min="11529" max="11775" width="9.140625" hidden="1"/>
    <col min="11776" max="11776" width="6.5703125" hidden="1"/>
    <col min="11777" max="11783" width="9.140625" hidden="1"/>
    <col min="11784" max="11784" width="11.5703125" hidden="1"/>
    <col min="11785" max="12031" width="9.140625" hidden="1"/>
    <col min="12032" max="12032" width="6.5703125" hidden="1"/>
    <col min="12033" max="12039" width="9.140625" hidden="1"/>
    <col min="12040" max="12040" width="11.5703125" hidden="1"/>
    <col min="12041" max="12287" width="9.140625" hidden="1"/>
    <col min="12288" max="12288" width="6.5703125" hidden="1"/>
    <col min="12289" max="12295" width="9.140625" hidden="1"/>
    <col min="12296" max="12296" width="11.5703125" hidden="1"/>
    <col min="12297" max="12543" width="9.140625" hidden="1"/>
    <col min="12544" max="12544" width="6.5703125" hidden="1"/>
    <col min="12545" max="12551" width="9.140625" hidden="1"/>
    <col min="12552" max="12552" width="11.5703125" hidden="1"/>
    <col min="12553" max="12799" width="9.140625" hidden="1"/>
    <col min="12800" max="12800" width="6.5703125" hidden="1"/>
    <col min="12801" max="12807" width="9.140625" hidden="1"/>
    <col min="12808" max="12808" width="11.5703125" hidden="1"/>
    <col min="12809" max="13055" width="9.140625" hidden="1"/>
    <col min="13056" max="13056" width="6.5703125" hidden="1"/>
    <col min="13057" max="13063" width="9.140625" hidden="1"/>
    <col min="13064" max="13064" width="11.5703125" hidden="1"/>
    <col min="13065" max="13311" width="9.140625" hidden="1"/>
    <col min="13312" max="13312" width="6.5703125" hidden="1"/>
    <col min="13313" max="13319" width="9.140625" hidden="1"/>
    <col min="13320" max="13320" width="11.5703125" hidden="1"/>
    <col min="13321" max="13567" width="9.140625" hidden="1"/>
    <col min="13568" max="13568" width="6.5703125" hidden="1"/>
    <col min="13569" max="13575" width="9.140625" hidden="1"/>
    <col min="13576" max="13576" width="11.5703125" hidden="1"/>
    <col min="13577" max="13823" width="9.140625" hidden="1"/>
    <col min="13824" max="13824" width="6.5703125" hidden="1"/>
    <col min="13825" max="13831" width="9.140625" hidden="1"/>
    <col min="13832" max="13832" width="11.5703125" hidden="1"/>
    <col min="13833" max="14079" width="9.140625" hidden="1"/>
    <col min="14080" max="14080" width="6.5703125" hidden="1"/>
    <col min="14081" max="14087" width="9.140625" hidden="1"/>
    <col min="14088" max="14088" width="11.5703125" hidden="1"/>
    <col min="14089" max="14335" width="9.140625" hidden="1"/>
    <col min="14336" max="14336" width="6.5703125" hidden="1"/>
    <col min="14337" max="14343" width="9.140625" hidden="1"/>
    <col min="14344" max="14344" width="11.5703125" hidden="1"/>
    <col min="14345" max="14591" width="9.140625" hidden="1"/>
    <col min="14592" max="14592" width="6.5703125" hidden="1"/>
    <col min="14593" max="14599" width="9.140625" hidden="1"/>
    <col min="14600" max="14600" width="11.5703125" hidden="1"/>
    <col min="14601" max="14847" width="9.140625" hidden="1"/>
    <col min="14848" max="14848" width="6.5703125" hidden="1"/>
    <col min="14849" max="14855" width="9.140625" hidden="1"/>
    <col min="14856" max="14856" width="11.5703125" hidden="1"/>
    <col min="14857" max="15103" width="9.140625" hidden="1"/>
    <col min="15104" max="15104" width="6.5703125" hidden="1"/>
    <col min="15105" max="15111" width="9.140625" hidden="1"/>
    <col min="15112" max="15112" width="11.5703125" hidden="1"/>
    <col min="15113" max="15359" width="9.140625" hidden="1"/>
    <col min="15360" max="15360" width="6.5703125" hidden="1"/>
    <col min="15361" max="15367" width="9.140625" hidden="1"/>
    <col min="15368" max="15368" width="11.5703125" hidden="1"/>
    <col min="15369" max="15615" width="9.140625" hidden="1"/>
    <col min="15616" max="15616" width="6.5703125" hidden="1"/>
    <col min="15617" max="15623" width="9.140625" hidden="1"/>
    <col min="15624" max="15624" width="11.5703125" hidden="1"/>
    <col min="15625" max="15871" width="9.140625" hidden="1"/>
    <col min="15872" max="15872" width="6.5703125" hidden="1"/>
    <col min="15873" max="15879" width="9.140625" hidden="1"/>
    <col min="15880" max="15880" width="11.5703125" hidden="1"/>
    <col min="15881" max="16127" width="9.140625" hidden="1"/>
    <col min="16128" max="16128" width="6.5703125" hidden="1"/>
    <col min="16129" max="16135" width="9.140625" hidden="1"/>
    <col min="16136" max="16136" width="11.5703125" hidden="1"/>
    <col min="16137" max="16384" width="9.140625" hidden="1"/>
  </cols>
  <sheetData>
    <row r="1" spans="2:11" ht="15" x14ac:dyDescent="0.25">
      <c r="B1" s="95"/>
      <c r="C1" s="95"/>
      <c r="D1" s="95"/>
      <c r="E1" s="95"/>
      <c r="F1" s="95"/>
      <c r="G1" s="95"/>
      <c r="H1" s="95"/>
      <c r="I1" s="95"/>
      <c r="J1" s="95"/>
    </row>
    <row r="2" spans="2:11" ht="20.25" customHeight="1" x14ac:dyDescent="0.25">
      <c r="B2" s="323" t="s">
        <v>228</v>
      </c>
      <c r="C2" s="324"/>
      <c r="D2" s="324"/>
      <c r="E2" s="324"/>
      <c r="F2" s="324"/>
      <c r="G2" s="324"/>
      <c r="H2" s="324"/>
      <c r="I2" s="324"/>
      <c r="J2" s="324"/>
    </row>
    <row r="3" spans="2:11" ht="50.45" customHeight="1" x14ac:dyDescent="0.25">
      <c r="B3" s="325" t="s">
        <v>229</v>
      </c>
      <c r="C3" s="326"/>
      <c r="D3" s="326"/>
      <c r="E3" s="326"/>
      <c r="F3" s="326"/>
      <c r="G3" s="326"/>
      <c r="H3" s="326"/>
      <c r="I3" s="326"/>
      <c r="J3" s="326"/>
    </row>
    <row r="4" spans="2:11" ht="42.75" customHeight="1" x14ac:dyDescent="0.25">
      <c r="B4" s="343" t="s">
        <v>386</v>
      </c>
      <c r="C4" s="343"/>
      <c r="D4" s="343"/>
      <c r="E4" s="344">
        <f>'2-1 Homeless Participation'!E4</f>
        <v>0</v>
      </c>
      <c r="F4" s="344"/>
      <c r="G4" s="344"/>
      <c r="H4" s="344"/>
      <c r="I4" s="344"/>
      <c r="J4" s="109"/>
    </row>
    <row r="5" spans="2:11" ht="6.95" customHeight="1" x14ac:dyDescent="0.25">
      <c r="B5" s="119"/>
      <c r="C5" s="119"/>
      <c r="D5" s="119"/>
      <c r="E5" s="129"/>
      <c r="F5" s="129"/>
      <c r="G5" s="129"/>
      <c r="H5" s="129"/>
      <c r="I5" s="129"/>
      <c r="J5" s="120"/>
    </row>
    <row r="6" spans="2:11" ht="15" customHeight="1" x14ac:dyDescent="0.25">
      <c r="B6" s="334" t="s">
        <v>230</v>
      </c>
      <c r="C6" s="335"/>
      <c r="D6" s="335"/>
      <c r="E6" s="109"/>
      <c r="F6" s="109"/>
      <c r="G6" s="109"/>
      <c r="H6" s="109"/>
      <c r="I6" s="109"/>
      <c r="J6" s="109"/>
    </row>
    <row r="7" spans="2:11" ht="35.25" customHeight="1" x14ac:dyDescent="0.25">
      <c r="B7" s="336" t="s">
        <v>387</v>
      </c>
      <c r="C7" s="336"/>
      <c r="D7" s="336"/>
      <c r="E7" s="336"/>
      <c r="F7" s="336"/>
      <c r="G7" s="336"/>
      <c r="H7" s="336"/>
      <c r="I7" s="336"/>
      <c r="J7" s="336"/>
    </row>
    <row r="8" spans="2:11" s="73" customFormat="1" ht="23.85" customHeight="1" x14ac:dyDescent="0.25">
      <c r="B8" s="327" t="s">
        <v>217</v>
      </c>
      <c r="C8" s="327"/>
      <c r="D8" s="327"/>
      <c r="E8" s="327"/>
      <c r="F8" s="327"/>
      <c r="G8" s="327"/>
      <c r="H8" s="327"/>
      <c r="I8" s="327"/>
      <c r="J8" s="327"/>
      <c r="K8" s="90"/>
    </row>
    <row r="9" spans="2:11" s="73" customFormat="1" ht="7.5" customHeight="1" x14ac:dyDescent="0.25">
      <c r="B9" s="345"/>
      <c r="C9" s="345"/>
      <c r="D9" s="345"/>
      <c r="E9" s="345"/>
      <c r="F9" s="345"/>
      <c r="G9" s="345"/>
      <c r="H9" s="345"/>
      <c r="I9" s="345"/>
      <c r="J9" s="345"/>
      <c r="K9" s="90"/>
    </row>
    <row r="10" spans="2:11" ht="15" customHeight="1" x14ac:dyDescent="0.25">
      <c r="B10" s="337" t="str">
        <f>IF(E4="TX-607 Texas Balance of State (BoS) CoC","607 Balance of State:","")</f>
        <v/>
      </c>
      <c r="C10" s="338"/>
      <c r="D10" s="339"/>
      <c r="E10" s="340"/>
      <c r="F10" s="340"/>
      <c r="G10" s="340"/>
      <c r="H10" s="340"/>
    </row>
    <row r="11" spans="2:11" ht="15" customHeight="1" x14ac:dyDescent="0.25">
      <c r="B11" s="337" t="str">
        <f>IF(E4="TX-604 Waco/McLennan County CoC","604 Waco:","")</f>
        <v/>
      </c>
      <c r="C11" s="338"/>
      <c r="D11" s="338"/>
      <c r="E11" s="341"/>
      <c r="F11" s="341"/>
      <c r="G11" s="341"/>
      <c r="H11" s="341"/>
    </row>
    <row r="12" spans="2:11" ht="15" customHeight="1" x14ac:dyDescent="0.25">
      <c r="B12" s="337" t="str">
        <f>IF(OR(E4="TX-607 Texas Balance of State (BoS) CoC",E4="TX-604 Waco/McLennan County CoC",E4=""),"","Not Applicable")</f>
        <v>Not Applicable</v>
      </c>
      <c r="C12" s="338"/>
      <c r="D12" s="338"/>
      <c r="E12" s="342" t="str">
        <f>IF(OR(E4="TX-607 Texas Balance of State (BoS) CoC",E4="TX-604 Waco/McLennan County CoC",E4=""),"","No qualifying counties in service area")</f>
        <v>No qualifying counties in service area</v>
      </c>
      <c r="F12" s="342"/>
      <c r="G12" s="342"/>
      <c r="H12" s="342"/>
    </row>
    <row r="13" spans="2:11" s="114" customFormat="1" ht="15" customHeight="1" x14ac:dyDescent="0.25">
      <c r="B13" s="331"/>
      <c r="C13" s="332"/>
      <c r="D13" s="332"/>
      <c r="E13" s="333"/>
      <c r="F13" s="333"/>
      <c r="G13" s="333"/>
      <c r="H13" s="333"/>
      <c r="I13" s="113"/>
      <c r="J13" s="113"/>
      <c r="K13" s="113"/>
    </row>
    <row r="14" spans="2:11" s="4" customFormat="1" ht="20.25" customHeight="1" x14ac:dyDescent="0.25">
      <c r="B14" s="34" t="s">
        <v>196</v>
      </c>
      <c r="C14" s="34"/>
      <c r="D14" s="34"/>
      <c r="E14" s="34"/>
      <c r="F14" s="34"/>
      <c r="G14" s="34"/>
      <c r="H14" s="34"/>
      <c r="I14" s="34"/>
      <c r="J14" s="34"/>
      <c r="K14" s="34"/>
    </row>
    <row r="15" spans="2:11" s="4" customFormat="1" ht="29.25" customHeight="1" x14ac:dyDescent="0.25">
      <c r="B15" s="328" t="s">
        <v>231</v>
      </c>
      <c r="C15" s="329"/>
      <c r="D15" s="329"/>
      <c r="E15" s="329"/>
      <c r="F15" s="329"/>
      <c r="G15" s="329"/>
      <c r="H15" s="329"/>
      <c r="I15" s="329"/>
      <c r="J15" s="329"/>
      <c r="K15" s="34"/>
    </row>
    <row r="16" spans="2:11" s="4" customFormat="1" ht="29.45" customHeight="1" x14ac:dyDescent="0.25">
      <c r="B16" s="329" t="s">
        <v>232</v>
      </c>
      <c r="C16" s="330"/>
      <c r="D16" s="330"/>
      <c r="E16" s="330"/>
      <c r="F16" s="330"/>
      <c r="G16" s="330"/>
      <c r="H16" s="330"/>
      <c r="I16" s="330"/>
      <c r="J16" s="330"/>
      <c r="K16" s="34"/>
    </row>
    <row r="17" spans="2:11" s="34" customFormat="1" ht="12" customHeight="1" thickBot="1" x14ac:dyDescent="0.3">
      <c r="B17" s="62"/>
      <c r="C17" s="107"/>
      <c r="D17" s="107"/>
      <c r="E17" s="107"/>
      <c r="F17" s="107"/>
      <c r="G17" s="107"/>
      <c r="H17" s="63"/>
      <c r="I17" s="63"/>
      <c r="J17" s="63"/>
      <c r="K17" s="9"/>
    </row>
    <row r="18" spans="2:11" ht="32.25" customHeight="1" thickBot="1" x14ac:dyDescent="0.3">
      <c r="B18" s="157">
        <v>0</v>
      </c>
      <c r="C18" s="207" t="s">
        <v>233</v>
      </c>
      <c r="D18" s="207"/>
      <c r="E18" s="207"/>
      <c r="F18" s="207"/>
      <c r="G18" s="207"/>
      <c r="H18" s="207"/>
      <c r="I18" s="207"/>
      <c r="J18" s="208"/>
    </row>
    <row r="19" spans="2:11" s="9" customFormat="1" ht="11.45" customHeight="1" x14ac:dyDescent="0.25">
      <c r="C19" s="102"/>
      <c r="D19" s="102"/>
      <c r="E19" s="102"/>
      <c r="F19" s="102"/>
      <c r="G19" s="102"/>
      <c r="H19" s="102"/>
      <c r="I19" s="102"/>
      <c r="J19" s="102"/>
    </row>
    <row r="20" spans="2:11" ht="15.75" hidden="1" customHeight="1" x14ac:dyDescent="0.25">
      <c r="C20" s="102"/>
      <c r="D20" s="102"/>
      <c r="E20" s="102"/>
      <c r="F20" s="102"/>
      <c r="G20" s="102"/>
    </row>
    <row r="21" spans="2:11" ht="15" hidden="1" x14ac:dyDescent="0.25"/>
    <row r="22" spans="2:11" ht="15" hidden="1" x14ac:dyDescent="0.25"/>
    <row r="23" spans="2:11" ht="15" hidden="1" x14ac:dyDescent="0.25"/>
    <row r="24" spans="2:11" ht="15" hidden="1" x14ac:dyDescent="0.25"/>
    <row r="25" spans="2:11" ht="15" hidden="1" x14ac:dyDescent="0.25"/>
    <row r="26" spans="2:11" ht="15" hidden="1" x14ac:dyDescent="0.25"/>
    <row r="27" spans="2:11" ht="15" hidden="1" x14ac:dyDescent="0.25"/>
    <row r="28" spans="2:11" ht="15" hidden="1" x14ac:dyDescent="0.25"/>
    <row r="29" spans="2:11" ht="15" hidden="1" x14ac:dyDescent="0.25"/>
    <row r="30" spans="2:11" ht="15" hidden="1" x14ac:dyDescent="0.25"/>
    <row r="31" spans="2:11" ht="15" hidden="1" x14ac:dyDescent="0.25"/>
    <row r="32" spans="2:11" ht="15" hidden="1" x14ac:dyDescent="0.25"/>
    <row r="33" ht="15" hidden="1" x14ac:dyDescent="0.25"/>
    <row r="34" ht="15" hidden="1" x14ac:dyDescent="0.25"/>
    <row r="35" ht="15" hidden="1" x14ac:dyDescent="0.25"/>
    <row r="36" ht="15" hidden="1" x14ac:dyDescent="0.25"/>
    <row r="37" ht="15" hidden="1" x14ac:dyDescent="0.25"/>
    <row r="38" ht="15" hidden="1" x14ac:dyDescent="0.25"/>
    <row r="39" ht="15" hidden="1" x14ac:dyDescent="0.25"/>
    <row r="40" ht="15" hidden="1" x14ac:dyDescent="0.25"/>
    <row r="41" ht="15" hidden="1" x14ac:dyDescent="0.25"/>
    <row r="42" ht="15" hidden="1" x14ac:dyDescent="0.25"/>
    <row r="43" ht="15" hidden="1" x14ac:dyDescent="0.25"/>
  </sheetData>
  <sheetProtection algorithmName="SHA-512" hashValue="uy4L7G8tcxh9IfGzvP714G8SuQpwTPop+fCGSmeeiGO43fJo7t6vA/tIA5DSvwyIBMxSVyPtVOde33oMHTb6zA==" saltValue="g+s2pJ9Zp9G17ApXypnfRA==" spinCount="100000" sheet="1" selectLockedCells="1"/>
  <mergeCells count="19">
    <mergeCell ref="B4:D4"/>
    <mergeCell ref="E4:I4"/>
    <mergeCell ref="B9:J9"/>
    <mergeCell ref="C18:J18"/>
    <mergeCell ref="B2:J2"/>
    <mergeCell ref="B3:J3"/>
    <mergeCell ref="B8:J8"/>
    <mergeCell ref="B15:J15"/>
    <mergeCell ref="B16:J16"/>
    <mergeCell ref="B13:D13"/>
    <mergeCell ref="E13:H13"/>
    <mergeCell ref="B6:D6"/>
    <mergeCell ref="B7:J7"/>
    <mergeCell ref="B10:D10"/>
    <mergeCell ref="B11:D11"/>
    <mergeCell ref="B12:D12"/>
    <mergeCell ref="E10:H10"/>
    <mergeCell ref="E11:H11"/>
    <mergeCell ref="E12:H12"/>
  </mergeCells>
  <conditionalFormatting sqref="B10:H12">
    <cfRule type="containsBlanks" dxfId="0" priority="4">
      <formula>LEN(TRIM(B10))=0</formula>
    </cfRule>
  </conditionalFormatting>
  <conditionalFormatting sqref="E10:H10">
    <cfRule type="expression" priority="3" stopIfTrue="1">
      <formula>E4="TX-607 Texas Balance of State (BoS) CoC"</formula>
    </cfRule>
  </conditionalFormatting>
  <conditionalFormatting sqref="E11:H11">
    <cfRule type="expression" priority="2" stopIfTrue="1">
      <formula>E4="TX-604 Waco/McLennan County CoC"</formula>
    </cfRule>
  </conditionalFormatting>
  <dataValidations count="3">
    <dataValidation type="list" allowBlank="1" showInputMessage="1" showErrorMessage="1" promptTitle="LACK OF SINGLE FAMILY ACTIVITES" prompt="Number of points requested under category &quot;LACK OF SINGLE FAMILY ACTIVITES WITHIN THE SERVICE AREA&quot;." sqref="WVH983058 IV18 SR18 ACN18 AMJ18 AWF18 BGB18 BPX18 BZT18 CJP18 CTL18 DDH18 DND18 DWZ18 EGV18 EQR18 FAN18 FKJ18 FUF18 GEB18 GNX18 GXT18 HHP18 HRL18 IBH18 ILD18 IUZ18 JEV18 JOR18 JYN18 KIJ18 KSF18 LCB18 LLX18 LVT18 MFP18 MPL18 MZH18 NJD18 NSZ18 OCV18 OMR18 OWN18 PGJ18 PQF18 QAB18 QJX18 QTT18 RDP18 RNL18 RXH18 SHD18 SQZ18 TAV18 TKR18 TUN18 UEJ18 UOF18 UYB18 VHX18 VRT18 WBP18 WLL18 WVH18 B65554 IV65554 SR65554 ACN65554 AMJ65554 AWF65554 BGB65554 BPX65554 BZT65554 CJP65554 CTL65554 DDH65554 DND65554 DWZ65554 EGV65554 EQR65554 FAN65554 FKJ65554 FUF65554 GEB65554 GNX65554 GXT65554 HHP65554 HRL65554 IBH65554 ILD65554 IUZ65554 JEV65554 JOR65554 JYN65554 KIJ65554 KSF65554 LCB65554 LLX65554 LVT65554 MFP65554 MPL65554 MZH65554 NJD65554 NSZ65554 OCV65554 OMR65554 OWN65554 PGJ65554 PQF65554 QAB65554 QJX65554 QTT65554 RDP65554 RNL65554 RXH65554 SHD65554 SQZ65554 TAV65554 TKR65554 TUN65554 UEJ65554 UOF65554 UYB65554 VHX65554 VRT65554 WBP65554 WLL65554 WVH65554 B131090 IV131090 SR131090 ACN131090 AMJ131090 AWF131090 BGB131090 BPX131090 BZT131090 CJP131090 CTL131090 DDH131090 DND131090 DWZ131090 EGV131090 EQR131090 FAN131090 FKJ131090 FUF131090 GEB131090 GNX131090 GXT131090 HHP131090 HRL131090 IBH131090 ILD131090 IUZ131090 JEV131090 JOR131090 JYN131090 KIJ131090 KSF131090 LCB131090 LLX131090 LVT131090 MFP131090 MPL131090 MZH131090 NJD131090 NSZ131090 OCV131090 OMR131090 OWN131090 PGJ131090 PQF131090 QAB131090 QJX131090 QTT131090 RDP131090 RNL131090 RXH131090 SHD131090 SQZ131090 TAV131090 TKR131090 TUN131090 UEJ131090 UOF131090 UYB131090 VHX131090 VRT131090 WBP131090 WLL131090 WVH131090 B196626 IV196626 SR196626 ACN196626 AMJ196626 AWF196626 BGB196626 BPX196626 BZT196626 CJP196626 CTL196626 DDH196626 DND196626 DWZ196626 EGV196626 EQR196626 FAN196626 FKJ196626 FUF196626 GEB196626 GNX196626 GXT196626 HHP196626 HRL196626 IBH196626 ILD196626 IUZ196626 JEV196626 JOR196626 JYN196626 KIJ196626 KSF196626 LCB196626 LLX196626 LVT196626 MFP196626 MPL196626 MZH196626 NJD196626 NSZ196626 OCV196626 OMR196626 OWN196626 PGJ196626 PQF196626 QAB196626 QJX196626 QTT196626 RDP196626 RNL196626 RXH196626 SHD196626 SQZ196626 TAV196626 TKR196626 TUN196626 UEJ196626 UOF196626 UYB196626 VHX196626 VRT196626 WBP196626 WLL196626 WVH196626 B262162 IV262162 SR262162 ACN262162 AMJ262162 AWF262162 BGB262162 BPX262162 BZT262162 CJP262162 CTL262162 DDH262162 DND262162 DWZ262162 EGV262162 EQR262162 FAN262162 FKJ262162 FUF262162 GEB262162 GNX262162 GXT262162 HHP262162 HRL262162 IBH262162 ILD262162 IUZ262162 JEV262162 JOR262162 JYN262162 KIJ262162 KSF262162 LCB262162 LLX262162 LVT262162 MFP262162 MPL262162 MZH262162 NJD262162 NSZ262162 OCV262162 OMR262162 OWN262162 PGJ262162 PQF262162 QAB262162 QJX262162 QTT262162 RDP262162 RNL262162 RXH262162 SHD262162 SQZ262162 TAV262162 TKR262162 TUN262162 UEJ262162 UOF262162 UYB262162 VHX262162 VRT262162 WBP262162 WLL262162 WVH262162 B327698 IV327698 SR327698 ACN327698 AMJ327698 AWF327698 BGB327698 BPX327698 BZT327698 CJP327698 CTL327698 DDH327698 DND327698 DWZ327698 EGV327698 EQR327698 FAN327698 FKJ327698 FUF327698 GEB327698 GNX327698 GXT327698 HHP327698 HRL327698 IBH327698 ILD327698 IUZ327698 JEV327698 JOR327698 JYN327698 KIJ327698 KSF327698 LCB327698 LLX327698 LVT327698 MFP327698 MPL327698 MZH327698 NJD327698 NSZ327698 OCV327698 OMR327698 OWN327698 PGJ327698 PQF327698 QAB327698 QJX327698 QTT327698 RDP327698 RNL327698 RXH327698 SHD327698 SQZ327698 TAV327698 TKR327698 TUN327698 UEJ327698 UOF327698 UYB327698 VHX327698 VRT327698 WBP327698 WLL327698 WVH327698 B393234 IV393234 SR393234 ACN393234 AMJ393234 AWF393234 BGB393234 BPX393234 BZT393234 CJP393234 CTL393234 DDH393234 DND393234 DWZ393234 EGV393234 EQR393234 FAN393234 FKJ393234 FUF393234 GEB393234 GNX393234 GXT393234 HHP393234 HRL393234 IBH393234 ILD393234 IUZ393234 JEV393234 JOR393234 JYN393234 KIJ393234 KSF393234 LCB393234 LLX393234 LVT393234 MFP393234 MPL393234 MZH393234 NJD393234 NSZ393234 OCV393234 OMR393234 OWN393234 PGJ393234 PQF393234 QAB393234 QJX393234 QTT393234 RDP393234 RNL393234 RXH393234 SHD393234 SQZ393234 TAV393234 TKR393234 TUN393234 UEJ393234 UOF393234 UYB393234 VHX393234 VRT393234 WBP393234 WLL393234 WVH393234 B458770 IV458770 SR458770 ACN458770 AMJ458770 AWF458770 BGB458770 BPX458770 BZT458770 CJP458770 CTL458770 DDH458770 DND458770 DWZ458770 EGV458770 EQR458770 FAN458770 FKJ458770 FUF458770 GEB458770 GNX458770 GXT458770 HHP458770 HRL458770 IBH458770 ILD458770 IUZ458770 JEV458770 JOR458770 JYN458770 KIJ458770 KSF458770 LCB458770 LLX458770 LVT458770 MFP458770 MPL458770 MZH458770 NJD458770 NSZ458770 OCV458770 OMR458770 OWN458770 PGJ458770 PQF458770 QAB458770 QJX458770 QTT458770 RDP458770 RNL458770 RXH458770 SHD458770 SQZ458770 TAV458770 TKR458770 TUN458770 UEJ458770 UOF458770 UYB458770 VHX458770 VRT458770 WBP458770 WLL458770 WVH458770 B524306 IV524306 SR524306 ACN524306 AMJ524306 AWF524306 BGB524306 BPX524306 BZT524306 CJP524306 CTL524306 DDH524306 DND524306 DWZ524306 EGV524306 EQR524306 FAN524306 FKJ524306 FUF524306 GEB524306 GNX524306 GXT524306 HHP524306 HRL524306 IBH524306 ILD524306 IUZ524306 JEV524306 JOR524306 JYN524306 KIJ524306 KSF524306 LCB524306 LLX524306 LVT524306 MFP524306 MPL524306 MZH524306 NJD524306 NSZ524306 OCV524306 OMR524306 OWN524306 PGJ524306 PQF524306 QAB524306 QJX524306 QTT524306 RDP524306 RNL524306 RXH524306 SHD524306 SQZ524306 TAV524306 TKR524306 TUN524306 UEJ524306 UOF524306 UYB524306 VHX524306 VRT524306 WBP524306 WLL524306 WVH524306 B589842 IV589842 SR589842 ACN589842 AMJ589842 AWF589842 BGB589842 BPX589842 BZT589842 CJP589842 CTL589842 DDH589842 DND589842 DWZ589842 EGV589842 EQR589842 FAN589842 FKJ589842 FUF589842 GEB589842 GNX589842 GXT589842 HHP589842 HRL589842 IBH589842 ILD589842 IUZ589842 JEV589842 JOR589842 JYN589842 KIJ589842 KSF589842 LCB589842 LLX589842 LVT589842 MFP589842 MPL589842 MZH589842 NJD589842 NSZ589842 OCV589842 OMR589842 OWN589842 PGJ589842 PQF589842 QAB589842 QJX589842 QTT589842 RDP589842 RNL589842 RXH589842 SHD589842 SQZ589842 TAV589842 TKR589842 TUN589842 UEJ589842 UOF589842 UYB589842 VHX589842 VRT589842 WBP589842 WLL589842 WVH589842 B655378 IV655378 SR655378 ACN655378 AMJ655378 AWF655378 BGB655378 BPX655378 BZT655378 CJP655378 CTL655378 DDH655378 DND655378 DWZ655378 EGV655378 EQR655378 FAN655378 FKJ655378 FUF655378 GEB655378 GNX655378 GXT655378 HHP655378 HRL655378 IBH655378 ILD655378 IUZ655378 JEV655378 JOR655378 JYN655378 KIJ655378 KSF655378 LCB655378 LLX655378 LVT655378 MFP655378 MPL655378 MZH655378 NJD655378 NSZ655378 OCV655378 OMR655378 OWN655378 PGJ655378 PQF655378 QAB655378 QJX655378 QTT655378 RDP655378 RNL655378 RXH655378 SHD655378 SQZ655378 TAV655378 TKR655378 TUN655378 UEJ655378 UOF655378 UYB655378 VHX655378 VRT655378 WBP655378 WLL655378 WVH655378 B720914 IV720914 SR720914 ACN720914 AMJ720914 AWF720914 BGB720914 BPX720914 BZT720914 CJP720914 CTL720914 DDH720914 DND720914 DWZ720914 EGV720914 EQR720914 FAN720914 FKJ720914 FUF720914 GEB720914 GNX720914 GXT720914 HHP720914 HRL720914 IBH720914 ILD720914 IUZ720914 JEV720914 JOR720914 JYN720914 KIJ720914 KSF720914 LCB720914 LLX720914 LVT720914 MFP720914 MPL720914 MZH720914 NJD720914 NSZ720914 OCV720914 OMR720914 OWN720914 PGJ720914 PQF720914 QAB720914 QJX720914 QTT720914 RDP720914 RNL720914 RXH720914 SHD720914 SQZ720914 TAV720914 TKR720914 TUN720914 UEJ720914 UOF720914 UYB720914 VHX720914 VRT720914 WBP720914 WLL720914 WVH720914 B786450 IV786450 SR786450 ACN786450 AMJ786450 AWF786450 BGB786450 BPX786450 BZT786450 CJP786450 CTL786450 DDH786450 DND786450 DWZ786450 EGV786450 EQR786450 FAN786450 FKJ786450 FUF786450 GEB786450 GNX786450 GXT786450 HHP786450 HRL786450 IBH786450 ILD786450 IUZ786450 JEV786450 JOR786450 JYN786450 KIJ786450 KSF786450 LCB786450 LLX786450 LVT786450 MFP786450 MPL786450 MZH786450 NJD786450 NSZ786450 OCV786450 OMR786450 OWN786450 PGJ786450 PQF786450 QAB786450 QJX786450 QTT786450 RDP786450 RNL786450 RXH786450 SHD786450 SQZ786450 TAV786450 TKR786450 TUN786450 UEJ786450 UOF786450 UYB786450 VHX786450 VRT786450 WBP786450 WLL786450 WVH786450 B851986 IV851986 SR851986 ACN851986 AMJ851986 AWF851986 BGB851986 BPX851986 BZT851986 CJP851986 CTL851986 DDH851986 DND851986 DWZ851986 EGV851986 EQR851986 FAN851986 FKJ851986 FUF851986 GEB851986 GNX851986 GXT851986 HHP851986 HRL851986 IBH851986 ILD851986 IUZ851986 JEV851986 JOR851986 JYN851986 KIJ851986 KSF851986 LCB851986 LLX851986 LVT851986 MFP851986 MPL851986 MZH851986 NJD851986 NSZ851986 OCV851986 OMR851986 OWN851986 PGJ851986 PQF851986 QAB851986 QJX851986 QTT851986 RDP851986 RNL851986 RXH851986 SHD851986 SQZ851986 TAV851986 TKR851986 TUN851986 UEJ851986 UOF851986 UYB851986 VHX851986 VRT851986 WBP851986 WLL851986 WVH851986 B917522 IV917522 SR917522 ACN917522 AMJ917522 AWF917522 BGB917522 BPX917522 BZT917522 CJP917522 CTL917522 DDH917522 DND917522 DWZ917522 EGV917522 EQR917522 FAN917522 FKJ917522 FUF917522 GEB917522 GNX917522 GXT917522 HHP917522 HRL917522 IBH917522 ILD917522 IUZ917522 JEV917522 JOR917522 JYN917522 KIJ917522 KSF917522 LCB917522 LLX917522 LVT917522 MFP917522 MPL917522 MZH917522 NJD917522 NSZ917522 OCV917522 OMR917522 OWN917522 PGJ917522 PQF917522 QAB917522 QJX917522 QTT917522 RDP917522 RNL917522 RXH917522 SHD917522 SQZ917522 TAV917522 TKR917522 TUN917522 UEJ917522 UOF917522 UYB917522 VHX917522 VRT917522 WBP917522 WLL917522 WVH917522 B983058 IV983058 SR983058 ACN983058 AMJ983058 AWF983058 BGB983058 BPX983058 BZT983058 CJP983058 CTL983058 DDH983058 DND983058 DWZ983058 EGV983058 EQR983058 FAN983058 FKJ983058 FUF983058 GEB983058 GNX983058 GXT983058 HHP983058 HRL983058 IBH983058 ILD983058 IUZ983058 JEV983058 JOR983058 JYN983058 KIJ983058 KSF983058 LCB983058 LLX983058 LVT983058 MFP983058 MPL983058 MZH983058 NJD983058 NSZ983058 OCV983058 OMR983058 OWN983058 PGJ983058 PQF983058 QAB983058 QJX983058 QTT983058 RDP983058 RNL983058 RXH983058 SHD983058 SQZ983058 TAV983058 TKR983058 TUN983058 UEJ983058 UOF983058 UYB983058 VHX983058 VRT983058 WBP983058 WLL983058" xr:uid="{00000000-0002-0000-0900-000000000000}">
      <formula1>"0,4,5"</formula1>
    </dataValidation>
    <dataValidation type="list" allowBlank="1" showInputMessage="1" showErrorMessage="1" promptTitle="POINTS SELECTION" prompt="Number of points requested under category &quot;PREVIOUSLY UNSERVED AREAS&quot;." sqref="B18" xr:uid="{00000000-0002-0000-0900-000001000000}">
      <formula1>"0,10"</formula1>
    </dataValidation>
    <dataValidation allowBlank="1" showInputMessage="1" showErrorMessage="1" sqref="E12" xr:uid="{00000000-0002-0000-0900-000002000000}"/>
  </dataValidations>
  <pageMargins left="0.25" right="0.25"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Qualifying County" prompt="Qualifying county included in service area" xr:uid="{00000000-0002-0000-0900-000004000000}">
          <x14:formula1>
            <xm:f>'2-6 and 2-7 Data'!$D$2:$D$6</xm:f>
          </x14:formula1>
          <xm:sqref>E11</xm:sqref>
        </x14:dataValidation>
        <x14:dataValidation type="list" allowBlank="1" showInputMessage="1" showErrorMessage="1" promptTitle="Qualifying County" prompt="Qualifying county included in service area" xr:uid="{00000000-0002-0000-0900-000003000000}">
          <x14:formula1>
            <xm:f>'2-6 and 2-7 Data'!$F$2:$F$138</xm:f>
          </x14:formula1>
          <xm:sqref>E10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0" tint="-0.499984740745262"/>
  </sheetPr>
  <dimension ref="A1:K33"/>
  <sheetViews>
    <sheetView showGridLines="0" showRowColHeaders="0" showRuler="0" showWhiteSpace="0" zoomScaleNormal="100" workbookViewId="0">
      <selection activeCell="H6" sqref="H6"/>
    </sheetView>
  </sheetViews>
  <sheetFormatPr defaultColWidth="0" defaultRowHeight="0" customHeight="1" zeroHeight="1" x14ac:dyDescent="0.25"/>
  <cols>
    <col min="1" max="1" width="2.140625" style="5" customWidth="1"/>
    <col min="2" max="7" width="9.140625" style="5" customWidth="1"/>
    <col min="8" max="8" width="24.85546875" style="5" customWidth="1"/>
    <col min="9" max="9" width="6.5703125" style="5" customWidth="1"/>
    <col min="10" max="10" width="0" style="5" hidden="1" customWidth="1"/>
    <col min="11" max="11" width="2.28515625" style="5" customWidth="1"/>
    <col min="12" max="16384" width="6.5703125" style="5" hidden="1"/>
  </cols>
  <sheetData>
    <row r="1" spans="2:11" ht="15" x14ac:dyDescent="0.25">
      <c r="B1" s="18" t="s">
        <v>234</v>
      </c>
    </row>
    <row r="2" spans="2:11" ht="15.75" x14ac:dyDescent="0.25">
      <c r="B2" s="346" t="s">
        <v>235</v>
      </c>
      <c r="C2" s="347"/>
      <c r="D2" s="347"/>
      <c r="E2" s="347"/>
      <c r="F2" s="347"/>
      <c r="G2" s="347"/>
      <c r="H2" s="347"/>
      <c r="I2" s="348"/>
      <c r="K2" s="13"/>
    </row>
    <row r="3" spans="2:11" ht="37.5" customHeight="1" x14ac:dyDescent="0.25">
      <c r="B3" s="349" t="s">
        <v>236</v>
      </c>
      <c r="C3" s="349"/>
      <c r="D3" s="349"/>
      <c r="E3" s="349"/>
      <c r="F3" s="349"/>
      <c r="G3" s="349"/>
      <c r="H3" s="349"/>
      <c r="I3" s="350"/>
      <c r="J3" s="110"/>
      <c r="K3" s="13"/>
    </row>
    <row r="4" spans="2:11" ht="21.75" customHeight="1" x14ac:dyDescent="0.25">
      <c r="B4" s="349" t="s">
        <v>237</v>
      </c>
      <c r="C4" s="349"/>
      <c r="D4" s="349"/>
      <c r="E4" s="349"/>
      <c r="F4" s="349"/>
      <c r="G4" s="349"/>
      <c r="H4" s="349"/>
      <c r="I4" s="349"/>
      <c r="J4" s="110"/>
    </row>
    <row r="5" spans="2:11" ht="30" x14ac:dyDescent="0.25">
      <c r="B5" s="12" t="s">
        <v>238</v>
      </c>
      <c r="C5" s="351" t="s">
        <v>239</v>
      </c>
      <c r="D5" s="352"/>
      <c r="E5" s="352"/>
      <c r="F5" s="352"/>
      <c r="G5" s="353"/>
      <c r="H5" s="12" t="s">
        <v>240</v>
      </c>
      <c r="I5" s="12" t="s">
        <v>241</v>
      </c>
    </row>
    <row r="6" spans="2:11" ht="15" x14ac:dyDescent="0.25">
      <c r="B6" s="357">
        <v>1</v>
      </c>
      <c r="C6" s="354" t="s">
        <v>242</v>
      </c>
      <c r="D6" s="355"/>
      <c r="E6" s="355"/>
      <c r="F6" s="355"/>
      <c r="G6" s="356"/>
      <c r="H6" s="139"/>
      <c r="I6" s="12">
        <f>'2-1 Homeless Participation'!B12</f>
        <v>0</v>
      </c>
    </row>
    <row r="7" spans="2:11" ht="22.5" customHeight="1" x14ac:dyDescent="0.25">
      <c r="B7" s="358"/>
      <c r="C7" s="359" t="s">
        <v>243</v>
      </c>
      <c r="D7" s="193"/>
      <c r="E7" s="193"/>
      <c r="F7" s="193"/>
      <c r="G7" s="360"/>
      <c r="H7" s="140"/>
      <c r="I7" s="12">
        <f>'2-1 Homeless Participation'!B18</f>
        <v>0</v>
      </c>
      <c r="J7" s="9" t="s">
        <v>244</v>
      </c>
    </row>
    <row r="8" spans="2:11" ht="17.25" customHeight="1" x14ac:dyDescent="0.25">
      <c r="B8" s="111">
        <v>2</v>
      </c>
      <c r="C8" s="361" t="s">
        <v>245</v>
      </c>
      <c r="D8" s="355"/>
      <c r="E8" s="355"/>
      <c r="F8" s="355"/>
      <c r="G8" s="356"/>
      <c r="H8" s="36"/>
      <c r="I8" s="12">
        <f>'2-2 Org Experience'!B25</f>
        <v>0</v>
      </c>
      <c r="J8" s="9" t="s">
        <v>246</v>
      </c>
    </row>
    <row r="9" spans="2:11" ht="17.25" customHeight="1" x14ac:dyDescent="0.25">
      <c r="B9" s="10"/>
      <c r="C9" s="361" t="s">
        <v>247</v>
      </c>
      <c r="D9" s="355"/>
      <c r="E9" s="355"/>
      <c r="F9" s="355"/>
      <c r="G9" s="356"/>
      <c r="H9" s="36"/>
      <c r="I9" s="11"/>
      <c r="J9" s="9" t="s">
        <v>248</v>
      </c>
    </row>
    <row r="10" spans="2:11" ht="18" customHeight="1" x14ac:dyDescent="0.25">
      <c r="B10" s="10">
        <v>3</v>
      </c>
      <c r="C10" s="354" t="s">
        <v>249</v>
      </c>
      <c r="D10" s="355"/>
      <c r="E10" s="355"/>
      <c r="F10" s="355"/>
      <c r="G10" s="356"/>
      <c r="H10" s="36"/>
      <c r="I10" s="12">
        <f>'2-3 Prior Expenditures'!B17</f>
        <v>0</v>
      </c>
    </row>
    <row r="11" spans="2:11" ht="16.5" customHeight="1" x14ac:dyDescent="0.25">
      <c r="B11" s="111">
        <v>4</v>
      </c>
      <c r="C11" s="354" t="s">
        <v>250</v>
      </c>
      <c r="D11" s="355"/>
      <c r="E11" s="355"/>
      <c r="F11" s="355"/>
      <c r="G11" s="356"/>
      <c r="H11" s="36"/>
      <c r="I11" s="12">
        <f>'2-4 Previous Outcomes'!B33</f>
        <v>0</v>
      </c>
    </row>
    <row r="12" spans="2:11" ht="17.25" customHeight="1" x14ac:dyDescent="0.25">
      <c r="B12" s="111">
        <v>5</v>
      </c>
      <c r="C12" s="361" t="s">
        <v>251</v>
      </c>
      <c r="D12" s="355"/>
      <c r="E12" s="355"/>
      <c r="F12" s="355"/>
      <c r="G12" s="356"/>
      <c r="H12" s="36"/>
      <c r="I12" s="37">
        <f>'2-5 Monitoring Results'!B16</f>
        <v>0</v>
      </c>
    </row>
    <row r="13" spans="2:11" ht="18" customHeight="1" x14ac:dyDescent="0.25">
      <c r="B13" s="106">
        <v>6</v>
      </c>
      <c r="C13" s="354" t="s">
        <v>252</v>
      </c>
      <c r="D13" s="361"/>
      <c r="E13" s="361"/>
      <c r="F13" s="361"/>
      <c r="G13" s="365"/>
      <c r="H13" s="36"/>
      <c r="I13" s="12">
        <f>'2-6 Priority Communities'!B15</f>
        <v>0</v>
      </c>
    </row>
    <row r="14" spans="2:11" ht="18" customHeight="1" x14ac:dyDescent="0.25">
      <c r="B14" s="111">
        <v>7</v>
      </c>
      <c r="C14" s="361" t="s">
        <v>253</v>
      </c>
      <c r="D14" s="355"/>
      <c r="E14" s="355"/>
      <c r="F14" s="355"/>
      <c r="G14" s="356"/>
      <c r="H14" s="36"/>
      <c r="I14" s="12">
        <f>'2-7 Unserved Areas'!B18</f>
        <v>0</v>
      </c>
    </row>
    <row r="15" spans="2:11" ht="15" customHeight="1" x14ac:dyDescent="0.25">
      <c r="B15" s="362" t="s">
        <v>254</v>
      </c>
      <c r="C15" s="363"/>
      <c r="D15" s="363"/>
      <c r="E15" s="363"/>
      <c r="F15" s="363"/>
      <c r="G15" s="363"/>
      <c r="H15" s="364"/>
      <c r="I15" s="91">
        <f>SUM(I6:I14)</f>
        <v>0</v>
      </c>
    </row>
    <row r="16" spans="2:11" ht="12.95" customHeight="1" x14ac:dyDescent="0.25"/>
    <row r="17" ht="15" hidden="1" x14ac:dyDescent="0.25"/>
    <row r="18" ht="15" hidden="1" x14ac:dyDescent="0.25"/>
    <row r="19" ht="15" hidden="1" x14ac:dyDescent="0.25"/>
    <row r="20" ht="7.5" hidden="1" customHeight="1" x14ac:dyDescent="0.25"/>
    <row r="21" ht="15" hidden="1" x14ac:dyDescent="0.25"/>
    <row r="22" ht="15" hidden="1" x14ac:dyDescent="0.25"/>
    <row r="23" ht="15" hidden="1" x14ac:dyDescent="0.25"/>
    <row r="24" ht="15" hidden="1" x14ac:dyDescent="0.25"/>
    <row r="25" ht="15" hidden="1" x14ac:dyDescent="0.25"/>
    <row r="26" ht="15" hidden="1" x14ac:dyDescent="0.25"/>
    <row r="27" ht="15" hidden="1" x14ac:dyDescent="0.25"/>
    <row r="28" ht="15" hidden="1" x14ac:dyDescent="0.25"/>
    <row r="29" ht="15" hidden="1" x14ac:dyDescent="0.25"/>
    <row r="30" ht="15" hidden="1" x14ac:dyDescent="0.25"/>
    <row r="31" ht="15" hidden="1" x14ac:dyDescent="0.25"/>
    <row r="32" ht="15" hidden="1" customHeight="1" x14ac:dyDescent="0.25"/>
    <row r="33" ht="15" hidden="1" customHeight="1" x14ac:dyDescent="0.25"/>
  </sheetData>
  <sheetProtection algorithmName="SHA-512" hashValue="wifUWTdRXZ1m2nBYQoyfAw0YX+e7YjpsF4my001I5ZI6zLU7f73gV5WOGIAHriNar4U21Pt5cjuQAuIse9QHiQ==" saltValue="rVLIzM5oBFHFXoa8l8Lz9g==" spinCount="100000" sheet="1" objects="1" scenarios="1" selectLockedCells="1"/>
  <mergeCells count="15">
    <mergeCell ref="C8:G8"/>
    <mergeCell ref="B15:H15"/>
    <mergeCell ref="C13:G13"/>
    <mergeCell ref="C14:G14"/>
    <mergeCell ref="C9:G9"/>
    <mergeCell ref="C10:G10"/>
    <mergeCell ref="C11:G11"/>
    <mergeCell ref="C12:G12"/>
    <mergeCell ref="B2:I2"/>
    <mergeCell ref="B3:I3"/>
    <mergeCell ref="B4:I4"/>
    <mergeCell ref="C5:G5"/>
    <mergeCell ref="C6:G6"/>
    <mergeCell ref="B6:B7"/>
    <mergeCell ref="C7:G7"/>
  </mergeCells>
  <dataValidations xWindow="746" yWindow="655" count="8">
    <dataValidation type="list" allowBlank="1" showInputMessage="1" showErrorMessage="1" prompt="Previously Unserved Areas Complete" sqref="H14" xr:uid="{00000000-0002-0000-0A00-000000000000}">
      <formula1>$J$7:$J$9</formula1>
    </dataValidation>
    <dataValidation type="list" allowBlank="1" showInputMessage="1" showErrorMessage="1" prompt="Priority for Certain Communities Complete" sqref="H13" xr:uid="{00000000-0002-0000-0A00-000001000000}">
      <formula1>$J$7:$J$9</formula1>
    </dataValidation>
    <dataValidation type="list" allowBlank="1" showInputMessage="1" showErrorMessage="1" prompt="Monitoring Reports Complete" sqref="H12" xr:uid="{00000000-0002-0000-0A00-000002000000}">
      <formula1>$J$7:$J$9</formula1>
    </dataValidation>
    <dataValidation type="list" allowBlank="1" showInputMessage="1" showErrorMessage="1" prompt="Previous ESG Reporting and Outcomes Complete" sqref="H11" xr:uid="{00000000-0002-0000-0A00-000003000000}">
      <formula1>$J$7:$J$9</formula1>
    </dataValidation>
    <dataValidation type="list" allowBlank="1" showInputMessage="1" showErrorMessage="1" prompt="Previous Expenditure Complete" sqref="H10" xr:uid="{00000000-0002-0000-0A00-000004000000}">
      <formula1>$J$7:$J$9</formula1>
    </dataValidation>
    <dataValidation type="list" allowBlank="1" showInputMessage="1" showErrorMessage="1" prompt="Support Documentation Complete" sqref="H9" xr:uid="{00000000-0002-0000-0A00-000005000000}">
      <formula1>$J$7:$J$9</formula1>
    </dataValidation>
    <dataValidation type="list" allowBlank="1" showInputMessage="1" showErrorMessage="1" prompt="Organizational or Management Experience Complete" sqref="H8" xr:uid="{00000000-0002-0000-0A00-000006000000}">
      <formula1>$J$7:$J$9</formula1>
    </dataValidation>
    <dataValidation type="list" allowBlank="1" showInputMessage="1" showErrorMessage="1" prompt="Homeless Participation Complete" sqref="H6:H7" xr:uid="{00000000-0002-0000-0A00-000007000000}">
      <formula1>$J$7:$J$9</formula1>
    </dataValidation>
  </dataValidations>
  <pageMargins left="0.25" right="0.2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05CBD7B3F3F840B27522C27D77D04D" ma:contentTypeVersion="18" ma:contentTypeDescription="Create a new document." ma:contentTypeScope="" ma:versionID="62f8f6e01b63b6a21927336c0e2389cc">
  <xsd:schema xmlns:xsd="http://www.w3.org/2001/XMLSchema" xmlns:xs="http://www.w3.org/2001/XMLSchema" xmlns:p="http://schemas.microsoft.com/office/2006/metadata/properties" xmlns:ns2="b80c80da-8637-48da-aa22-091b59f43724" xmlns:ns3="834fd3f6-14e9-43ae-b87a-65a2eec4ee0c" targetNamespace="http://schemas.microsoft.com/office/2006/metadata/properties" ma:root="true" ma:fieldsID="0f53b59b3a2769b554dbe3495f2c07ee" ns2:_="" ns3:_="">
    <xsd:import namespace="b80c80da-8637-48da-aa22-091b59f43724"/>
    <xsd:import namespace="834fd3f6-14e9-43ae-b87a-65a2eec4ee0c"/>
    <xsd:element name="properties">
      <xsd:complexType>
        <xsd:sequence>
          <xsd:element name="documentManagement">
            <xsd:complexType>
              <xsd:all>
                <xsd:element ref="ns2:MediaServiceMetadata" minOccurs="0"/>
                <xsd:element ref="ns2:MediaServiceFastMetadata" minOccurs="0"/>
                <xsd:element ref="ns2:AssignedforReviewto" minOccurs="0"/>
                <xsd:element ref="ns2:DateReviewCompleted" minOccurs="0"/>
                <xsd:element ref="ns2:DocumentType" minOccurs="0"/>
                <xsd:element ref="ns3:SharedWithUsers" minOccurs="0"/>
                <xsd:element ref="ns3:SharedWithDetails" minOccurs="0"/>
                <xsd:element ref="ns2:Abstract" minOccurs="0"/>
                <xsd:element ref="ns2:Author_x002f_Publication" minOccurs="0"/>
                <xsd:element ref="ns2:Source" minOccurs="0"/>
                <xsd:element ref="ns2:PublicationTitle" minOccurs="0"/>
                <xsd:element ref="ns2:Feedbackreceived_x003f_"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0c80da-8637-48da-aa22-091b59f4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ssignedforReviewto" ma:index="10" nillable="true" ma:displayName="Assigned for Review to" ma:format="Dropdown" ma:list="UserInfo" ma:SharePointGroup="0" ma:internalName="AssignedforReview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viewCompleted" ma:index="11" nillable="true" ma:displayName="Date Review Completed" ma:format="DateOnly" ma:internalName="DateReviewCompleted">
      <xsd:simpleType>
        <xsd:restriction base="dms:DateTime"/>
      </xsd:simpleType>
    </xsd:element>
    <xsd:element name="DocumentType" ma:index="12" nillable="true" ma:displayName="Document Type" ma:format="Dropdown" ma:internalName="DocumentType">
      <xsd:simpleType>
        <xsd:union memberTypes="dms:Text">
          <xsd:simpleType>
            <xsd:restriction base="dms:Choice">
              <xsd:enumeration value="Application (Jotform PDF)"/>
              <xsd:enumeration value="Application (TDHCA PDF)"/>
              <xsd:enumeration value="ACF (New Sub)"/>
              <xsd:enumeration value="DD 74-176"/>
              <xsd:enumeration value="Counties Served (6 or more)"/>
              <xsd:enumeration value="Written Standards"/>
              <xsd:enumeration value="Authorization"/>
            </xsd:restriction>
          </xsd:simpleType>
        </xsd:union>
      </xsd:simpleType>
    </xsd:element>
    <xsd:element name="Abstract" ma:index="15" nillable="true" ma:displayName="Abstract" ma:format="Dropdown" ma:internalName="Abstract">
      <xsd:simpleType>
        <xsd:restriction base="dms:Note">
          <xsd:maxLength value="255"/>
        </xsd:restriction>
      </xsd:simpleType>
    </xsd:element>
    <xsd:element name="Author_x002f_Publication" ma:index="16" nillable="true" ma:displayName="Author/Publication" ma:format="Dropdown" ma:internalName="Author_x002f_Publication">
      <xsd:simpleType>
        <xsd:restriction base="dms:Note">
          <xsd:maxLength value="255"/>
        </xsd:restriction>
      </xsd:simpleType>
    </xsd:element>
    <xsd:element name="Source" ma:index="17" nillable="true" ma:displayName="Source" ma:format="Hyperlink" ma:internalName="Source">
      <xsd:complexType>
        <xsd:complexContent>
          <xsd:extension base="dms:URL">
            <xsd:sequence>
              <xsd:element name="Url" type="dms:ValidUrl" minOccurs="0" nillable="true"/>
              <xsd:element name="Description" type="xsd:string" nillable="true"/>
            </xsd:sequence>
          </xsd:extension>
        </xsd:complexContent>
      </xsd:complexType>
    </xsd:element>
    <xsd:element name="PublicationTitle" ma:index="18" nillable="true" ma:displayName="Publication Title" ma:format="Dropdown" ma:internalName="PublicationTitle">
      <xsd:simpleType>
        <xsd:restriction base="dms:Text">
          <xsd:maxLength value="255"/>
        </xsd:restriction>
      </xsd:simpleType>
    </xsd:element>
    <xsd:element name="Feedbackreceived_x003f_" ma:index="19" nillable="true" ma:displayName="Feedback received?" ma:default="0" ma:format="Dropdown" ma:internalName="Feedbackreceived_x003f_">
      <xsd:simpleType>
        <xsd:restriction base="dms:Boolea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4fd3f6-14e9-43ae-b87a-65a2eec4ee0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ssignedforReviewto xmlns="b80c80da-8637-48da-aa22-091b59f43724">
      <UserInfo>
        <DisplayName/>
        <AccountId xsi:nil="true"/>
        <AccountType/>
      </UserInfo>
    </AssignedforReviewto>
    <PublicationTitle xmlns="b80c80da-8637-48da-aa22-091b59f43724" xsi:nil="true"/>
    <Author_x002f_Publication xmlns="b80c80da-8637-48da-aa22-091b59f43724" xsi:nil="true"/>
    <DateReviewCompleted xmlns="b80c80da-8637-48da-aa22-091b59f43724" xsi:nil="true"/>
    <Feedbackreceived_x003f_ xmlns="b80c80da-8637-48da-aa22-091b59f43724">false</Feedbackreceived_x003f_>
    <Source xmlns="b80c80da-8637-48da-aa22-091b59f43724">
      <Url xsi:nil="true"/>
      <Description xsi:nil="true"/>
    </Source>
    <Abstract xmlns="b80c80da-8637-48da-aa22-091b59f43724" xsi:nil="true"/>
    <DocumentType xmlns="b80c80da-8637-48da-aa22-091b59f4372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A172B4-BDFC-4881-A52A-657008BE5A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0c80da-8637-48da-aa22-091b59f43724"/>
    <ds:schemaRef ds:uri="834fd3f6-14e9-43ae-b87a-65a2eec4e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F81B91-7BFE-4EE4-A0BD-938873C051EC}">
  <ds:schemaRefs>
    <ds:schemaRef ds:uri="http://schemas.microsoft.com/office/2006/documentManagement/types"/>
    <ds:schemaRef ds:uri="http://purl.org/dc/terms/"/>
    <ds:schemaRef ds:uri="http://schemas.openxmlformats.org/package/2006/metadata/core-properties"/>
    <ds:schemaRef ds:uri="834fd3f6-14e9-43ae-b87a-65a2eec4ee0c"/>
    <ds:schemaRef ds:uri="http://purl.org/dc/elements/1.1/"/>
    <ds:schemaRef ds:uri="http://www.w3.org/XML/1998/namespace"/>
    <ds:schemaRef ds:uri="http://schemas.microsoft.com/office/2006/metadata/properties"/>
    <ds:schemaRef ds:uri="b80c80da-8637-48da-aa22-091b59f43724"/>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CD039734-D4EF-41E7-9E6F-914BD23ABD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2-6 and 2-7 Data</vt:lpstr>
      <vt:lpstr>2-1 Homeless Participation</vt:lpstr>
      <vt:lpstr>2-2 Org Experience</vt:lpstr>
      <vt:lpstr>2-3 Prior Expenditures</vt:lpstr>
      <vt:lpstr>2-4 Previous Outcomes</vt:lpstr>
      <vt:lpstr>2-5 Monitoring Results</vt:lpstr>
      <vt:lpstr>2-6 Priority Communities</vt:lpstr>
      <vt:lpstr>2-7 Unserved Areas</vt:lpstr>
      <vt:lpstr>2-8 Checklist and Score</vt:lpstr>
      <vt:lpstr>ScoringData</vt:lpstr>
      <vt:lpstr>OrgEXpData</vt:lpstr>
      <vt:lpstr>Countiesserved</vt:lpstr>
      <vt:lpstr>c00c</vt:lpstr>
      <vt:lpstr>CoCList</vt:lpstr>
      <vt:lpstr>'2-1 Homeless Participation'!Print_Area</vt:lpstr>
      <vt:lpstr>'2-2 Org Experience'!Print_Area</vt:lpstr>
      <vt:lpstr>'2-5 Monitoring Results'!Print_Area</vt:lpstr>
      <vt:lpstr>'2-6 Priority Communities'!Print_Area</vt:lpstr>
      <vt:lpstr>'2-7 Unserved Areas'!Print_Area</vt:lpstr>
      <vt:lpstr>'2-8 Checklist and Score'!Print_Area</vt:lpstr>
      <vt:lpstr>UnservedBoS</vt:lpstr>
      <vt:lpstr>UnservedWaco</vt:lpstr>
    </vt:vector>
  </TitlesOfParts>
  <Manager/>
  <Company>TDHCA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aversyp</dc:creator>
  <cp:keywords/>
  <dc:description/>
  <cp:lastModifiedBy>Tahmoor Chadury</cp:lastModifiedBy>
  <cp:revision/>
  <cp:lastPrinted>2025-05-22T14:02:48Z</cp:lastPrinted>
  <dcterms:created xsi:type="dcterms:W3CDTF">2019-01-13T18:01:55Z</dcterms:created>
  <dcterms:modified xsi:type="dcterms:W3CDTF">2026-06-01T20:17:41Z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0x0101001D05CBD7B3F3F840B27522C27D77D04D</vt:lpwstr>
  </property>
</Properties>
</file>